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80" yWindow="20" windowWidth="21600" windowHeight="15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<sst xmlns="http://schemas.openxmlformats.org/spreadsheetml/2006/main" count="90" uniqueCount="40">
  <si>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Indonesia</t>
  </si>
  <si>
    <t>******  Amounts in Indonesian Rupiahs; 1€ = 11600 IDR ******</t>
  </si>
  <si>
    <t>Accomodation</t>
  </si>
  <si>
    <t>Food</t>
  </si>
  <si>
    <t>Drinks</t>
  </si>
  <si>
    <t>Activitis</t>
  </si>
  <si>
    <t>Others</t>
  </si>
  <si>
    <t>Country</t>
  </si>
  <si>
    <t>Indonesia</t>
  </si>
  <si>
    <t>Difference</t>
  </si>
  <si>
    <t>Credit</t>
  </si>
  <si>
    <t>Total/day (€)</t>
  </si>
  <si>
    <t>taxi ubud amed</t>
  </si>
  <si>
    <t>diving uss liberty wreck</t>
  </si>
  <si>
    <t>taxi amed canggu</t>
  </si>
  <si>
    <t>Mojito's cubana bar</t>
  </si>
  <si>
    <t>surf lessons + bikini</t>
  </si>
  <si>
    <t>kuta waterbom</t>
  </si>
  <si>
    <t>final bill surya abadi</t>
  </si>
  <si>
    <t>Budget (€)</t>
  </si>
  <si>
    <t xml:space="preserve">  </t>
  </si>
  <si>
    <t>Date</t>
  </si>
  <si>
    <t>Transport</t>
  </si>
  <si>
    <t>Location</t>
  </si>
  <si>
    <t>Notes</t>
  </si>
  <si>
    <t>...</t>
  </si>
  <si>
    <t>+/-</t>
  </si>
  <si>
    <t>Report</t>
  </si>
  <si>
    <t>Canggu</t>
  </si>
  <si>
    <t>Xmas dinner</t>
  </si>
  <si>
    <t>Canggu</t>
  </si>
  <si>
    <t>Gili Air</t>
  </si>
  <si>
    <t>boat gilis + medicines + laudry</t>
  </si>
  <si>
    <t>see table below</t>
  </si>
  <si>
    <t>Lombok</t>
  </si>
  <si>
    <t>Bali</t>
  </si>
  <si>
    <t>Bali</t>
  </si>
  <si>
    <t>Bali</t>
  </si>
  <si>
    <t xml:space="preserve">        Expenses : Dec-25 &amp; Jan-22</t>
  </si>
  <si>
    <t>diving + total accomodation dive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</si>
</sst>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_-;_-@_-"/>
    <numFmt numFmtId="165" formatCode="_-&quot;€&quot;* #,##0.00_-;\-&quot;€&quot;* #,##0.00_-;_-&quot;€&quot;* &quot;-&quot;??_-;_-@_-"/>
    <numFmt numFmtId="166" formatCode="_-* #,##0.00_-;\-* #,##0.00_-;_-* &quot;-&quot;??_-;_-@_-"/>
    <numFmt numFmtId="167" formatCode="[$$-409]#,##0.00"/>
    <numFmt numFmtId="168" formatCode="&quot;€&quot;#,##0.00"/>
    <numFmt numFmtId="169" formatCode="[$IDR]\ #,##0.00"/>
    <numFmt numFmtId="170" formatCode="[$IDR]\ #,##0"/>
    <numFmt numFmtId="171" formatCode="General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mediumGray"/>
    </fill>
    <fill>
      <patternFill patternType="solid">
        <fgColor indexed="14"/>
        <bgColor indexed="64"/>
      </patternFill>
    </fill>
    <fill>
      <patternFill patternType="darkGrid">
        <bgColor indexed="9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ashDotDot"/>
      <right style="medium"/>
      <top>
        <color indexed="63"/>
      </top>
      <bottom>
        <color indexed="63"/>
      </bottom>
    </border>
    <border>
      <left style="dashDotDot"/>
      <right style="dashDotDot"/>
      <top style="dashDotDot"/>
      <bottom style="dashDotDot"/>
    </border>
    <border>
      <left style="dashDotDot"/>
      <right>
        <color indexed="63"/>
      </right>
      <top style="dashDotDot"/>
      <bottom style="dashDotDot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2" xfId="0" applyFont="1" applyFill="1" applyBorder="1" applyAlignment="1">
      <alignment/>
    </xf>
    <xf numFmtId="0" fontId="5" fillId="2" borderId="2" xfId="0" applyFont="1" applyFill="1" applyBorder="1" applyAlignment="1">
      <alignment vertical="center"/>
    </xf>
    <xf numFmtId="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5" xfId="0" applyFont="1" applyFill="1" applyBorder="1" applyAlignment="1">
      <alignment vertical="center"/>
    </xf>
    <xf numFmtId="4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8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/>
    </xf>
    <xf numFmtId="4" fontId="0" fillId="3" borderId="8" xfId="0" applyNumberFormat="1" applyFill="1" applyBorder="1" applyAlignment="1">
      <alignment/>
    </xf>
    <xf numFmtId="0" fontId="0" fillId="3" borderId="9" xfId="0" applyFill="1" applyBorder="1" applyAlignment="1">
      <alignment/>
    </xf>
    <xf numFmtId="16" fontId="0" fillId="0" borderId="10" xfId="0" applyNumberFormat="1" applyBorder="1" applyAlignment="1">
      <alignment/>
    </xf>
    <xf numFmtId="4" fontId="6" fillId="4" borderId="11" xfId="0" applyNumberFormat="1" applyFont="1" applyFill="1" applyBorder="1" applyAlignment="1">
      <alignment/>
    </xf>
    <xf numFmtId="0" fontId="6" fillId="4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0" fontId="0" fillId="5" borderId="12" xfId="0" applyFill="1" applyBorder="1" applyAlignment="1">
      <alignment/>
    </xf>
    <xf numFmtId="4" fontId="6" fillId="0" borderId="11" xfId="0" applyNumberFormat="1" applyFont="1" applyBorder="1" applyAlignment="1" quotePrefix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3" xfId="0" applyNumberForma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6" borderId="15" xfId="0" applyNumberFormat="1" applyFill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7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indexed="65"/>
          <bgColor rgb="FF006411"/>
        </patternFill>
      </fill>
      <border/>
    </dxf>
    <dxf>
      <fill>
        <patternFill patternType="solid">
          <fgColor indexed="65"/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="85" zoomScaleNormal="85" workbookViewId="0" topLeftCell="A1">
      <selection activeCell="J15" sqref="J15"/>
    </sheetView>
  </sheetViews>
  <sheetFormatPr defaultColWidth="10.75390625" defaultRowHeight="12.75"/>
  <cols>
    <col min="1" max="1" width="6.625" style="0" customWidth="1"/>
    <col min="2" max="2" width="8.75390625" style="0" customWidth="1"/>
    <col min="3" max="3" width="10.75390625" style="0" bestFit="1" customWidth="1"/>
    <col min="5" max="5" width="9.375" style="0" customWidth="1"/>
    <col min="6" max="6" width="9.25390625" style="0" customWidth="1"/>
    <col min="8" max="8" width="12.375" style="0" customWidth="1"/>
    <col min="9" max="9" width="6.875" style="0" customWidth="1"/>
    <col min="10" max="10" width="5.00390625" style="0" customWidth="1"/>
    <col min="11" max="11" width="24.125" style="0" customWidth="1"/>
    <col min="12" max="12" width="7.875" style="0" customWidth="1"/>
    <col min="13" max="13" width="7.75390625" style="0" customWidth="1"/>
    <col min="14" max="14" width="8.125" style="0" customWidth="1"/>
    <col min="15" max="15" width="3.25390625" style="0" customWidth="1"/>
    <col min="16" max="16" width="8.875" style="0" customWidth="1"/>
    <col min="17" max="17" width="7.75390625" style="0" customWidth="1"/>
    <col min="18" max="18" width="7.00390625" style="0" customWidth="1"/>
  </cols>
  <sheetData>
    <row r="1" spans="1:18" ht="20.25" customHeight="1">
      <c r="A1" s="1"/>
      <c r="B1" s="2"/>
      <c r="C1" s="2"/>
      <c r="D1" s="3"/>
      <c r="E1" s="2"/>
      <c r="F1" s="2"/>
      <c r="G1" s="2"/>
      <c r="H1" s="4" t="s">
        <v>0</v>
      </c>
      <c r="I1" s="2"/>
      <c r="J1" s="2"/>
      <c r="K1" s="2"/>
      <c r="L1" s="5"/>
      <c r="M1" s="5"/>
      <c r="N1" s="5"/>
      <c r="O1" s="2"/>
      <c r="P1" s="5"/>
      <c r="Q1" s="2"/>
      <c r="R1" s="6"/>
    </row>
    <row r="2" spans="1:18" ht="21" thickBot="1">
      <c r="A2" s="7"/>
      <c r="B2" s="8"/>
      <c r="C2" s="8"/>
      <c r="D2" s="8"/>
      <c r="E2" s="8"/>
      <c r="F2" s="8"/>
      <c r="G2" s="9" t="s">
        <v>38</v>
      </c>
      <c r="H2" s="8"/>
      <c r="I2" s="8"/>
      <c r="J2" s="8"/>
      <c r="K2" s="8"/>
      <c r="L2" s="10"/>
      <c r="M2" s="10"/>
      <c r="N2" s="10"/>
      <c r="O2" s="8"/>
      <c r="P2" s="10"/>
      <c r="Q2" s="8"/>
      <c r="R2" s="11"/>
    </row>
    <row r="3" spans="1:18" ht="23.25" customHeight="1" thickBot="1">
      <c r="A3" s="12"/>
      <c r="B3" s="13"/>
      <c r="C3" s="13" t="s">
        <v>20</v>
      </c>
      <c r="D3" s="13"/>
      <c r="E3" s="13"/>
      <c r="F3" s="14" t="s">
        <v>1</v>
      </c>
      <c r="G3" s="15"/>
      <c r="H3" s="13"/>
      <c r="I3" s="13"/>
      <c r="J3" s="13"/>
      <c r="K3" s="13"/>
      <c r="L3" s="16"/>
      <c r="M3" s="16"/>
      <c r="N3" s="16"/>
      <c r="O3" s="13"/>
      <c r="P3" s="16"/>
      <c r="Q3" s="13"/>
      <c r="R3" s="17"/>
    </row>
    <row r="4" spans="1:19" ht="15" thickBot="1">
      <c r="A4" s="18" t="s">
        <v>21</v>
      </c>
      <c r="B4" s="18" t="s">
        <v>7</v>
      </c>
      <c r="C4" s="19" t="s">
        <v>2</v>
      </c>
      <c r="D4" s="19" t="s">
        <v>3</v>
      </c>
      <c r="E4" s="19" t="s">
        <v>4</v>
      </c>
      <c r="F4" s="19" t="s">
        <v>22</v>
      </c>
      <c r="G4" s="19" t="s">
        <v>5</v>
      </c>
      <c r="H4" s="19" t="s">
        <v>6</v>
      </c>
      <c r="I4" s="20" t="s">
        <v>23</v>
      </c>
      <c r="J4" s="20" t="s">
        <v>24</v>
      </c>
      <c r="K4" s="20" t="s">
        <v>25</v>
      </c>
      <c r="L4" s="21" t="s">
        <v>11</v>
      </c>
      <c r="M4" s="22" t="s">
        <v>19</v>
      </c>
      <c r="N4" s="22" t="s">
        <v>9</v>
      </c>
      <c r="O4" s="23"/>
      <c r="P4" s="24" t="s">
        <v>26</v>
      </c>
      <c r="Q4" s="25" t="s">
        <v>10</v>
      </c>
      <c r="R4" s="25" t="s">
        <v>27</v>
      </c>
      <c r="S4" s="26"/>
    </row>
    <row r="5" spans="1:18" ht="15" thickBot="1">
      <c r="A5" s="27">
        <v>40901</v>
      </c>
      <c r="B5" s="28" t="s">
        <v>8</v>
      </c>
      <c r="C5" s="29">
        <v>0</v>
      </c>
      <c r="D5" s="29">
        <v>1100000</v>
      </c>
      <c r="E5" s="29">
        <v>50000</v>
      </c>
      <c r="F5" s="29">
        <v>52000</v>
      </c>
      <c r="G5" s="29">
        <v>0</v>
      </c>
      <c r="H5" s="29">
        <v>13000</v>
      </c>
      <c r="I5" s="30" t="s">
        <v>28</v>
      </c>
      <c r="J5" s="31" t="s">
        <v>29</v>
      </c>
      <c r="K5" s="31"/>
      <c r="L5" s="29">
        <f>(SUM(C5:H5))/11700</f>
        <v>103.84615384615384</v>
      </c>
      <c r="M5" s="29">
        <v>35</v>
      </c>
      <c r="N5" s="32">
        <f aca="true" t="shared" si="0" ref="N5:N32">M5-L5</f>
        <v>-68.84615384615384</v>
      </c>
      <c r="O5" s="28"/>
      <c r="P5" s="29">
        <f>$N5</f>
        <v>-68.84615384615384</v>
      </c>
      <c r="Q5" s="38"/>
      <c r="R5" s="38"/>
    </row>
    <row r="6" spans="1:18" ht="15" thickBot="1">
      <c r="A6" s="27">
        <v>40902</v>
      </c>
      <c r="B6" s="28" t="s">
        <v>8</v>
      </c>
      <c r="C6" s="29">
        <v>0</v>
      </c>
      <c r="D6" s="29">
        <v>52000</v>
      </c>
      <c r="E6" s="29">
        <v>14000</v>
      </c>
      <c r="F6" s="29">
        <v>2000</v>
      </c>
      <c r="G6" s="29">
        <v>0</v>
      </c>
      <c r="H6" s="29">
        <v>9500</v>
      </c>
      <c r="I6" s="30" t="s">
        <v>30</v>
      </c>
      <c r="J6" s="31"/>
      <c r="K6" s="31"/>
      <c r="L6" s="29">
        <f aca="true" t="shared" si="1" ref="L6:L33">(SUM(C6:H6))/11700</f>
        <v>6.6239316239316235</v>
      </c>
      <c r="M6" s="29">
        <v>35</v>
      </c>
      <c r="N6" s="32">
        <f t="shared" si="0"/>
        <v>28.376068376068375</v>
      </c>
      <c r="O6" s="28"/>
      <c r="P6" s="29">
        <f aca="true" t="shared" si="2" ref="P6:P33">P5+$N6</f>
        <v>-40.470085470085465</v>
      </c>
      <c r="Q6" s="38"/>
      <c r="R6" s="38"/>
    </row>
    <row r="7" spans="1:18" ht="15" thickBot="1">
      <c r="A7" s="27">
        <v>40903</v>
      </c>
      <c r="B7" s="28" t="s">
        <v>8</v>
      </c>
      <c r="C7" s="29">
        <v>0</v>
      </c>
      <c r="D7" s="29">
        <v>100000</v>
      </c>
      <c r="E7" s="29">
        <f>72000+35000</f>
        <v>107000</v>
      </c>
      <c r="F7" s="29">
        <v>157000</v>
      </c>
      <c r="G7" s="29">
        <v>0</v>
      </c>
      <c r="H7" s="29">
        <f>2400000+158000+25500</f>
        <v>2583500</v>
      </c>
      <c r="I7" s="30" t="s">
        <v>31</v>
      </c>
      <c r="J7" s="31" t="s">
        <v>32</v>
      </c>
      <c r="K7" s="31"/>
      <c r="L7" s="29">
        <f>(SUM(C7:H7))/11700</f>
        <v>251.92307692307693</v>
      </c>
      <c r="M7" s="29">
        <v>35</v>
      </c>
      <c r="N7" s="32">
        <f t="shared" si="0"/>
        <v>-216.92307692307693</v>
      </c>
      <c r="O7" s="28"/>
      <c r="P7" s="29">
        <f t="shared" si="2"/>
        <v>-257.3931623931624</v>
      </c>
      <c r="Q7" s="38"/>
      <c r="R7" s="38"/>
    </row>
    <row r="8" spans="1:18" ht="15" thickBot="1">
      <c r="A8" s="27">
        <v>40904</v>
      </c>
      <c r="B8" s="28" t="s">
        <v>8</v>
      </c>
      <c r="C8" s="29">
        <v>0</v>
      </c>
      <c r="D8" s="29">
        <v>123000</v>
      </c>
      <c r="E8" s="29">
        <v>0</v>
      </c>
      <c r="F8" s="29">
        <v>0</v>
      </c>
      <c r="G8" s="29">
        <v>0</v>
      </c>
      <c r="H8" s="29">
        <v>15000</v>
      </c>
      <c r="I8" s="30" t="s">
        <v>31</v>
      </c>
      <c r="J8" s="31"/>
      <c r="K8" s="31"/>
      <c r="L8" s="29">
        <f t="shared" si="1"/>
        <v>11.794871794871796</v>
      </c>
      <c r="M8" s="29">
        <v>35</v>
      </c>
      <c r="N8" s="32">
        <f t="shared" si="0"/>
        <v>23.205128205128204</v>
      </c>
      <c r="O8" s="28"/>
      <c r="P8" s="29">
        <f t="shared" si="2"/>
        <v>-234.1880341880342</v>
      </c>
      <c r="Q8" s="38"/>
      <c r="R8" s="38"/>
    </row>
    <row r="9" spans="1:18" ht="15" thickBot="1">
      <c r="A9" s="27">
        <v>40905</v>
      </c>
      <c r="B9" s="28" t="s">
        <v>8</v>
      </c>
      <c r="C9" s="29">
        <v>0</v>
      </c>
      <c r="D9" s="29">
        <v>30000</v>
      </c>
      <c r="E9" s="29">
        <v>20000</v>
      </c>
      <c r="F9" s="29">
        <v>0</v>
      </c>
      <c r="G9" s="29">
        <v>0</v>
      </c>
      <c r="H9" s="29">
        <v>50000</v>
      </c>
      <c r="I9" s="30" t="s">
        <v>31</v>
      </c>
      <c r="J9" s="31"/>
      <c r="K9" s="31"/>
      <c r="L9" s="29">
        <f t="shared" si="1"/>
        <v>8.547008547008547</v>
      </c>
      <c r="M9" s="29">
        <v>35</v>
      </c>
      <c r="N9" s="32">
        <f t="shared" si="0"/>
        <v>26.452991452991455</v>
      </c>
      <c r="O9" s="28"/>
      <c r="P9" s="29">
        <f t="shared" si="2"/>
        <v>-207.73504273504275</v>
      </c>
      <c r="Q9" s="38"/>
      <c r="R9" s="38"/>
    </row>
    <row r="10" spans="1:18" ht="15" thickBot="1">
      <c r="A10" s="27">
        <v>40906</v>
      </c>
      <c r="B10" s="28" t="s">
        <v>8</v>
      </c>
      <c r="C10" s="29">
        <v>0</v>
      </c>
      <c r="D10" s="29">
        <v>95000</v>
      </c>
      <c r="E10" s="29">
        <v>105000</v>
      </c>
      <c r="F10" s="29">
        <v>0</v>
      </c>
      <c r="G10" s="29">
        <v>0</v>
      </c>
      <c r="H10" s="29">
        <v>39000</v>
      </c>
      <c r="I10" s="30" t="s">
        <v>31</v>
      </c>
      <c r="J10" s="31"/>
      <c r="K10" s="31"/>
      <c r="L10" s="29">
        <f t="shared" si="1"/>
        <v>20.427350427350426</v>
      </c>
      <c r="M10" s="29">
        <v>35</v>
      </c>
      <c r="N10" s="32">
        <f t="shared" si="0"/>
        <v>14.572649572649574</v>
      </c>
      <c r="O10" s="28"/>
      <c r="P10" s="29">
        <f t="shared" si="2"/>
        <v>-193.1623931623932</v>
      </c>
      <c r="Q10" s="38"/>
      <c r="R10" s="38"/>
    </row>
    <row r="11" spans="1:18" ht="15" thickBot="1">
      <c r="A11" s="27">
        <v>40907</v>
      </c>
      <c r="B11" s="28" t="s">
        <v>8</v>
      </c>
      <c r="C11" s="29">
        <v>0</v>
      </c>
      <c r="D11" s="29">
        <v>77000</v>
      </c>
      <c r="E11" s="29">
        <v>0</v>
      </c>
      <c r="F11" s="29">
        <v>0</v>
      </c>
      <c r="G11" s="29">
        <v>28000</v>
      </c>
      <c r="H11" s="29">
        <v>13000</v>
      </c>
      <c r="I11" s="30" t="s">
        <v>31</v>
      </c>
      <c r="J11" s="31"/>
      <c r="K11" s="31"/>
      <c r="L11" s="29">
        <f t="shared" si="1"/>
        <v>10.085470085470085</v>
      </c>
      <c r="M11" s="29">
        <v>35</v>
      </c>
      <c r="N11" s="32">
        <f t="shared" si="0"/>
        <v>24.914529914529915</v>
      </c>
      <c r="O11" s="28"/>
      <c r="P11" s="29">
        <f t="shared" si="2"/>
        <v>-168.24786324786328</v>
      </c>
      <c r="Q11" s="38"/>
      <c r="R11" s="38"/>
    </row>
    <row r="12" spans="1:18" ht="15" thickBot="1">
      <c r="A12" s="27">
        <v>40908</v>
      </c>
      <c r="B12" s="28" t="s">
        <v>8</v>
      </c>
      <c r="C12" s="29">
        <v>0</v>
      </c>
      <c r="D12" s="29">
        <v>120000</v>
      </c>
      <c r="E12" s="29">
        <v>0</v>
      </c>
      <c r="F12" s="29">
        <v>0</v>
      </c>
      <c r="G12" s="29">
        <v>1360000</v>
      </c>
      <c r="H12" s="29">
        <f>60000+75000+20000</f>
        <v>155000</v>
      </c>
      <c r="I12" s="30" t="s">
        <v>31</v>
      </c>
      <c r="J12" s="31" t="s">
        <v>33</v>
      </c>
      <c r="K12" s="31"/>
      <c r="L12" s="29">
        <f t="shared" si="1"/>
        <v>139.74358974358975</v>
      </c>
      <c r="M12" s="29">
        <v>35</v>
      </c>
      <c r="N12" s="32">
        <f t="shared" si="0"/>
        <v>-104.74358974358975</v>
      </c>
      <c r="O12" s="28"/>
      <c r="P12" s="29">
        <f t="shared" si="2"/>
        <v>-272.991452991453</v>
      </c>
      <c r="Q12" s="38"/>
      <c r="R12" s="38"/>
    </row>
    <row r="13" spans="1:18" ht="15" thickBot="1">
      <c r="A13" s="27">
        <v>40909</v>
      </c>
      <c r="B13" s="28" t="s">
        <v>8</v>
      </c>
      <c r="C13" s="29">
        <v>0</v>
      </c>
      <c r="D13" s="29">
        <v>120000</v>
      </c>
      <c r="E13" s="29">
        <f>10000</f>
        <v>10000</v>
      </c>
      <c r="F13" s="29">
        <v>0</v>
      </c>
      <c r="G13" s="29">
        <v>0</v>
      </c>
      <c r="H13" s="29">
        <v>30000</v>
      </c>
      <c r="I13" s="30" t="s">
        <v>31</v>
      </c>
      <c r="J13" s="31"/>
      <c r="K13" s="31"/>
      <c r="L13" s="29">
        <f t="shared" si="1"/>
        <v>13.675213675213675</v>
      </c>
      <c r="M13" s="29">
        <v>35</v>
      </c>
      <c r="N13" s="32">
        <f t="shared" si="0"/>
        <v>21.324786324786324</v>
      </c>
      <c r="O13" s="28"/>
      <c r="P13" s="29">
        <f t="shared" si="2"/>
        <v>-251.66666666666669</v>
      </c>
      <c r="Q13" s="38"/>
      <c r="R13" s="38"/>
    </row>
    <row r="14" spans="1:18" ht="15" thickBot="1">
      <c r="A14" s="27">
        <v>40910</v>
      </c>
      <c r="B14" s="28" t="s">
        <v>8</v>
      </c>
      <c r="C14" s="29">
        <v>0</v>
      </c>
      <c r="D14" s="29"/>
      <c r="E14" s="29"/>
      <c r="F14" s="29"/>
      <c r="G14" s="29"/>
      <c r="H14" s="29">
        <v>11855053</v>
      </c>
      <c r="I14" s="30" t="s">
        <v>31</v>
      </c>
      <c r="J14" s="31" t="s">
        <v>39</v>
      </c>
      <c r="K14" s="31"/>
      <c r="L14" s="29">
        <f t="shared" si="1"/>
        <v>1013.2523931623932</v>
      </c>
      <c r="M14" s="29">
        <v>35</v>
      </c>
      <c r="N14" s="32">
        <f t="shared" si="0"/>
        <v>-978.2523931623932</v>
      </c>
      <c r="O14" s="28"/>
      <c r="P14" s="29">
        <f t="shared" si="2"/>
        <v>-1229.91905982906</v>
      </c>
      <c r="Q14" s="38"/>
      <c r="R14" s="38"/>
    </row>
    <row r="15" spans="1:18" ht="15" thickBot="1">
      <c r="A15" s="27">
        <v>40911</v>
      </c>
      <c r="B15" s="28" t="s">
        <v>8</v>
      </c>
      <c r="C15" s="29">
        <v>150000</v>
      </c>
      <c r="D15" s="29">
        <v>70000</v>
      </c>
      <c r="E15" s="29">
        <v>85000</v>
      </c>
      <c r="F15" s="29"/>
      <c r="G15" s="29"/>
      <c r="H15" s="29">
        <f>10000+15000+2800+25000+13500</f>
        <v>66300</v>
      </c>
      <c r="I15" s="30" t="s">
        <v>34</v>
      </c>
      <c r="J15" s="31"/>
      <c r="K15" s="31"/>
      <c r="L15" s="29">
        <f t="shared" si="1"/>
        <v>31.735042735042736</v>
      </c>
      <c r="M15" s="29">
        <v>35</v>
      </c>
      <c r="N15" s="32">
        <f t="shared" si="0"/>
        <v>3.264957264957264</v>
      </c>
      <c r="O15" s="28"/>
      <c r="P15" s="29">
        <f t="shared" si="2"/>
        <v>-1226.6541025641027</v>
      </c>
      <c r="Q15" s="38"/>
      <c r="R15" s="38"/>
    </row>
    <row r="16" spans="1:18" ht="15" thickBot="1">
      <c r="A16" s="27">
        <v>40912</v>
      </c>
      <c r="B16" s="28" t="s">
        <v>8</v>
      </c>
      <c r="C16" s="29">
        <v>200000</v>
      </c>
      <c r="D16" s="29">
        <v>67000</v>
      </c>
      <c r="E16" s="29">
        <v>80000</v>
      </c>
      <c r="F16" s="29"/>
      <c r="G16" s="29">
        <v>70000</v>
      </c>
      <c r="H16" s="29">
        <f>49000</f>
        <v>49000</v>
      </c>
      <c r="I16" s="30" t="s">
        <v>34</v>
      </c>
      <c r="J16" s="31"/>
      <c r="K16" s="31"/>
      <c r="L16" s="29">
        <f>(SUM(C16:H16))/11700</f>
        <v>39.82905982905983</v>
      </c>
      <c r="M16" s="29">
        <v>35</v>
      </c>
      <c r="N16" s="32">
        <f t="shared" si="0"/>
        <v>-4.82905982905983</v>
      </c>
      <c r="O16" s="28"/>
      <c r="P16" s="29">
        <f t="shared" si="2"/>
        <v>-1231.4831623931625</v>
      </c>
      <c r="Q16" s="38"/>
      <c r="R16" s="38"/>
    </row>
    <row r="17" spans="1:18" ht="15" thickBot="1">
      <c r="A17" s="27">
        <v>40913</v>
      </c>
      <c r="B17" s="28" t="s">
        <v>8</v>
      </c>
      <c r="C17" s="29">
        <v>200000</v>
      </c>
      <c r="D17" s="29">
        <f>85500+50000</f>
        <v>135500</v>
      </c>
      <c r="E17" s="29"/>
      <c r="F17" s="29"/>
      <c r="G17" s="29"/>
      <c r="H17" s="29"/>
      <c r="I17" s="30" t="s">
        <v>34</v>
      </c>
      <c r="J17" s="31"/>
      <c r="K17" s="31"/>
      <c r="L17" s="29">
        <f t="shared" si="1"/>
        <v>28.675213675213676</v>
      </c>
      <c r="M17" s="29">
        <v>35</v>
      </c>
      <c r="N17" s="32">
        <f t="shared" si="0"/>
        <v>6.324786324786324</v>
      </c>
      <c r="O17" s="28"/>
      <c r="P17" s="29">
        <f t="shared" si="2"/>
        <v>-1225.1583760683761</v>
      </c>
      <c r="Q17" s="38"/>
      <c r="R17" s="38"/>
    </row>
    <row r="18" spans="1:18" ht="15" thickBot="1">
      <c r="A18" s="27">
        <v>40914</v>
      </c>
      <c r="B18" s="28" t="s">
        <v>8</v>
      </c>
      <c r="C18" s="29">
        <v>200000</v>
      </c>
      <c r="D18" s="29">
        <f>86000+44000</f>
        <v>130000</v>
      </c>
      <c r="E18" s="29">
        <v>20750</v>
      </c>
      <c r="F18" s="29">
        <v>52000</v>
      </c>
      <c r="G18" s="29"/>
      <c r="H18" s="29"/>
      <c r="I18" s="30" t="s">
        <v>34</v>
      </c>
      <c r="J18" s="31"/>
      <c r="K18" s="31"/>
      <c r="L18" s="29">
        <f t="shared" si="1"/>
        <v>34.42307692307692</v>
      </c>
      <c r="M18" s="29">
        <v>35</v>
      </c>
      <c r="N18" s="32">
        <f t="shared" si="0"/>
        <v>0.5769230769230802</v>
      </c>
      <c r="O18" s="28"/>
      <c r="P18" s="29">
        <f t="shared" si="2"/>
        <v>-1224.581452991453</v>
      </c>
      <c r="Q18" s="38"/>
      <c r="R18" s="38"/>
    </row>
    <row r="19" spans="1:18" ht="15" thickBot="1">
      <c r="A19" s="27">
        <v>40915</v>
      </c>
      <c r="B19" s="28" t="s">
        <v>8</v>
      </c>
      <c r="C19" s="29">
        <v>200000</v>
      </c>
      <c r="D19" s="29">
        <f>48000+31000</f>
        <v>79000</v>
      </c>
      <c r="E19" s="29"/>
      <c r="F19" s="29">
        <f>50000+21000</f>
        <v>71000</v>
      </c>
      <c r="G19" s="29"/>
      <c r="H19" s="29">
        <v>16200</v>
      </c>
      <c r="I19" s="30" t="s">
        <v>34</v>
      </c>
      <c r="J19" s="31"/>
      <c r="K19" s="31"/>
      <c r="L19" s="29">
        <f t="shared" si="1"/>
        <v>31.299145299145298</v>
      </c>
      <c r="M19" s="29">
        <v>35</v>
      </c>
      <c r="N19" s="32">
        <f t="shared" si="0"/>
        <v>3.700854700854702</v>
      </c>
      <c r="O19" s="28"/>
      <c r="P19" s="29">
        <f t="shared" si="2"/>
        <v>-1220.8805982905983</v>
      </c>
      <c r="Q19" s="38"/>
      <c r="R19" s="38"/>
    </row>
    <row r="20" spans="1:18" ht="15" thickBot="1">
      <c r="A20" s="27">
        <v>40916</v>
      </c>
      <c r="B20" s="28" t="s">
        <v>8</v>
      </c>
      <c r="C20" s="29">
        <v>150000</v>
      </c>
      <c r="D20" s="29">
        <f>51000+110000</f>
        <v>161000</v>
      </c>
      <c r="E20" s="29">
        <v>28000</v>
      </c>
      <c r="F20" s="29">
        <v>300000</v>
      </c>
      <c r="G20" s="29"/>
      <c r="H20" s="29">
        <v>20000</v>
      </c>
      <c r="I20" s="30" t="s">
        <v>35</v>
      </c>
      <c r="J20" s="31" t="s">
        <v>12</v>
      </c>
      <c r="K20" s="31"/>
      <c r="L20" s="29">
        <f t="shared" si="1"/>
        <v>56.324786324786324</v>
      </c>
      <c r="M20" s="29">
        <v>35</v>
      </c>
      <c r="N20" s="32">
        <f t="shared" si="0"/>
        <v>-21.324786324786324</v>
      </c>
      <c r="O20" s="28"/>
      <c r="P20" s="29">
        <f t="shared" si="2"/>
        <v>-1242.2053846153847</v>
      </c>
      <c r="Q20" s="38"/>
      <c r="R20" s="38"/>
    </row>
    <row r="21" spans="1:18" ht="15" thickBot="1">
      <c r="A21" s="27">
        <v>40917</v>
      </c>
      <c r="B21" s="28" t="s">
        <v>8</v>
      </c>
      <c r="C21" s="29">
        <v>150000</v>
      </c>
      <c r="D21" s="29">
        <f>87000+130000</f>
        <v>217000</v>
      </c>
      <c r="E21" s="29"/>
      <c r="F21" s="29"/>
      <c r="G21" s="29">
        <v>14000</v>
      </c>
      <c r="H21" s="29">
        <f>23500+1236000</f>
        <v>1259500</v>
      </c>
      <c r="I21" s="30" t="s">
        <v>36</v>
      </c>
      <c r="J21" s="31" t="s">
        <v>13</v>
      </c>
      <c r="K21" s="31"/>
      <c r="L21" s="29">
        <f t="shared" si="1"/>
        <v>140.2136752136752</v>
      </c>
      <c r="M21" s="29">
        <v>35</v>
      </c>
      <c r="N21" s="32">
        <f t="shared" si="0"/>
        <v>-105.2136752136752</v>
      </c>
      <c r="O21" s="28"/>
      <c r="P21" s="29">
        <f t="shared" si="2"/>
        <v>-1347.41905982906</v>
      </c>
      <c r="Q21" s="38"/>
      <c r="R21" s="38"/>
    </row>
    <row r="22" spans="1:18" ht="15" thickBot="1">
      <c r="A22" s="27">
        <v>40918</v>
      </c>
      <c r="B22" s="28" t="s">
        <v>8</v>
      </c>
      <c r="C22" s="29">
        <v>150000</v>
      </c>
      <c r="D22" s="29">
        <v>270000</v>
      </c>
      <c r="E22" s="29">
        <v>25000</v>
      </c>
      <c r="F22" s="29"/>
      <c r="G22" s="29"/>
      <c r="H22" s="29">
        <v>20000</v>
      </c>
      <c r="I22" s="30" t="s">
        <v>36</v>
      </c>
      <c r="J22" s="31"/>
      <c r="K22" s="31"/>
      <c r="L22" s="29">
        <f t="shared" si="1"/>
        <v>39.743589743589745</v>
      </c>
      <c r="M22" s="29">
        <v>35</v>
      </c>
      <c r="N22" s="32">
        <f t="shared" si="0"/>
        <v>-4.7435897435897445</v>
      </c>
      <c r="O22" s="28"/>
      <c r="P22" s="29">
        <f t="shared" si="2"/>
        <v>-1352.1626495726498</v>
      </c>
      <c r="Q22" s="38"/>
      <c r="R22" s="38"/>
    </row>
    <row r="23" spans="1:18" ht="15" thickBot="1">
      <c r="A23" s="27">
        <v>40919</v>
      </c>
      <c r="B23" s="28" t="s">
        <v>8</v>
      </c>
      <c r="C23" s="29">
        <v>200000</v>
      </c>
      <c r="D23" s="29">
        <v>140000</v>
      </c>
      <c r="E23" s="29">
        <v>30000</v>
      </c>
      <c r="F23" s="29">
        <v>280000</v>
      </c>
      <c r="G23" s="29">
        <v>26000</v>
      </c>
      <c r="H23" s="29"/>
      <c r="I23" s="30" t="s">
        <v>36</v>
      </c>
      <c r="J23" s="31" t="s">
        <v>14</v>
      </c>
      <c r="K23" s="31"/>
      <c r="L23" s="29">
        <f t="shared" si="1"/>
        <v>57.77777777777778</v>
      </c>
      <c r="M23" s="29">
        <v>35</v>
      </c>
      <c r="N23" s="32">
        <f t="shared" si="0"/>
        <v>-22.77777777777778</v>
      </c>
      <c r="O23" s="28"/>
      <c r="P23" s="29">
        <f t="shared" si="2"/>
        <v>-1374.9404273504276</v>
      </c>
      <c r="Q23" s="38"/>
      <c r="R23" s="38"/>
    </row>
    <row r="24" spans="1:18" ht="15" thickBot="1">
      <c r="A24" s="27">
        <v>40920</v>
      </c>
      <c r="B24" s="28" t="s">
        <v>8</v>
      </c>
      <c r="C24" s="29">
        <v>200000</v>
      </c>
      <c r="D24" s="29">
        <v>32000</v>
      </c>
      <c r="E24" s="29">
        <v>400000</v>
      </c>
      <c r="F24" s="29">
        <v>40000</v>
      </c>
      <c r="G24" s="29"/>
      <c r="H24" s="29"/>
      <c r="I24" s="30" t="s">
        <v>36</v>
      </c>
      <c r="J24" s="31" t="s">
        <v>15</v>
      </c>
      <c r="K24" s="31"/>
      <c r="L24" s="29">
        <f t="shared" si="1"/>
        <v>57.43589743589744</v>
      </c>
      <c r="M24" s="29">
        <v>35</v>
      </c>
      <c r="N24" s="32">
        <f t="shared" si="0"/>
        <v>-22.435897435897438</v>
      </c>
      <c r="O24" s="28"/>
      <c r="P24" s="29">
        <f t="shared" si="2"/>
        <v>-1397.376324786325</v>
      </c>
      <c r="Q24" s="38"/>
      <c r="R24" s="38"/>
    </row>
    <row r="25" spans="1:18" ht="15" thickBot="1">
      <c r="A25" s="27">
        <v>40921</v>
      </c>
      <c r="B25" s="28" t="s">
        <v>8</v>
      </c>
      <c r="C25" s="29">
        <v>200000</v>
      </c>
      <c r="D25" s="29">
        <v>96000</v>
      </c>
      <c r="E25" s="29"/>
      <c r="F25" s="29">
        <v>50000</v>
      </c>
      <c r="G25" s="29"/>
      <c r="H25" s="29"/>
      <c r="I25" s="30" t="s">
        <v>37</v>
      </c>
      <c r="J25" s="31"/>
      <c r="K25" s="31"/>
      <c r="L25" s="29">
        <f t="shared" si="1"/>
        <v>29.572649572649574</v>
      </c>
      <c r="M25" s="29">
        <v>35</v>
      </c>
      <c r="N25" s="32">
        <f t="shared" si="0"/>
        <v>5.427350427350426</v>
      </c>
      <c r="O25" s="28"/>
      <c r="P25" s="29">
        <f t="shared" si="2"/>
        <v>-1391.9489743589747</v>
      </c>
      <c r="Q25" s="38"/>
      <c r="R25" s="38"/>
    </row>
    <row r="26" spans="1:18" ht="15" thickBot="1">
      <c r="A26" s="27">
        <v>40922</v>
      </c>
      <c r="B26" s="28" t="s">
        <v>8</v>
      </c>
      <c r="C26" s="29">
        <v>200000</v>
      </c>
      <c r="D26" s="29">
        <v>30000</v>
      </c>
      <c r="E26" s="29">
        <v>3500</v>
      </c>
      <c r="F26" s="29">
        <v>40000</v>
      </c>
      <c r="G26" s="29">
        <v>12000</v>
      </c>
      <c r="H26" s="29">
        <f>590000+350000</f>
        <v>940000</v>
      </c>
      <c r="I26" s="30" t="s">
        <v>37</v>
      </c>
      <c r="J26" s="31" t="s">
        <v>16</v>
      </c>
      <c r="K26" s="31"/>
      <c r="L26" s="29">
        <f t="shared" si="1"/>
        <v>104.74358974358974</v>
      </c>
      <c r="M26" s="29">
        <v>35</v>
      </c>
      <c r="N26" s="32">
        <f t="shared" si="0"/>
        <v>-69.74358974358974</v>
      </c>
      <c r="O26" s="28"/>
      <c r="P26" s="29">
        <f t="shared" si="2"/>
        <v>-1461.6925641025646</v>
      </c>
      <c r="Q26" s="38"/>
      <c r="R26" s="38"/>
    </row>
    <row r="27" spans="1:18" ht="15" thickBot="1">
      <c r="A27" s="27">
        <v>40923</v>
      </c>
      <c r="B27" s="28" t="s">
        <v>8</v>
      </c>
      <c r="C27" s="29">
        <v>200000</v>
      </c>
      <c r="D27" s="29">
        <v>22000</v>
      </c>
      <c r="E27" s="29">
        <f>34500</f>
        <v>34500</v>
      </c>
      <c r="F27" s="29">
        <v>40000</v>
      </c>
      <c r="G27" s="29">
        <f>11000+28000</f>
        <v>39000</v>
      </c>
      <c r="H27" s="29">
        <v>350000</v>
      </c>
      <c r="I27" s="30" t="s">
        <v>37</v>
      </c>
      <c r="J27" s="31"/>
      <c r="K27" s="31"/>
      <c r="L27" s="29">
        <f t="shared" si="1"/>
        <v>58.58974358974359</v>
      </c>
      <c r="M27" s="29">
        <v>35</v>
      </c>
      <c r="N27" s="32">
        <f t="shared" si="0"/>
        <v>-23.58974358974359</v>
      </c>
      <c r="O27" s="28"/>
      <c r="P27" s="29">
        <f t="shared" si="2"/>
        <v>-1485.2823076923082</v>
      </c>
      <c r="Q27" s="38"/>
      <c r="R27" s="38"/>
    </row>
    <row r="28" spans="1:18" ht="15" thickBot="1">
      <c r="A28" s="27">
        <v>40924</v>
      </c>
      <c r="B28" s="28" t="s">
        <v>8</v>
      </c>
      <c r="C28" s="29">
        <v>200000</v>
      </c>
      <c r="D28" s="29">
        <f>65000+18000</f>
        <v>83000</v>
      </c>
      <c r="E28" s="29"/>
      <c r="F28" s="29">
        <v>50000</v>
      </c>
      <c r="G28" s="29">
        <f>65000+50000</f>
        <v>115000</v>
      </c>
      <c r="H28" s="29">
        <v>300000</v>
      </c>
      <c r="I28" s="30" t="s">
        <v>37</v>
      </c>
      <c r="J28" s="31"/>
      <c r="K28" s="31"/>
      <c r="L28" s="29">
        <f t="shared" si="1"/>
        <v>63.93162393162393</v>
      </c>
      <c r="M28" s="29">
        <v>35</v>
      </c>
      <c r="N28" s="32">
        <f t="shared" si="0"/>
        <v>-28.931623931623932</v>
      </c>
      <c r="O28" s="28"/>
      <c r="P28" s="29">
        <f t="shared" si="2"/>
        <v>-1514.2139316239322</v>
      </c>
      <c r="Q28" s="38"/>
      <c r="R28" s="38"/>
    </row>
    <row r="29" spans="1:18" ht="15" thickBot="1">
      <c r="A29" s="27">
        <v>40925</v>
      </c>
      <c r="B29" s="28" t="s">
        <v>8</v>
      </c>
      <c r="C29" s="29">
        <v>200000</v>
      </c>
      <c r="D29" s="29">
        <v>43000</v>
      </c>
      <c r="E29" s="29"/>
      <c r="F29" s="29">
        <v>40000</v>
      </c>
      <c r="G29" s="29"/>
      <c r="H29" s="29">
        <v>15000</v>
      </c>
      <c r="I29" s="30" t="s">
        <v>37</v>
      </c>
      <c r="J29" s="31"/>
      <c r="K29" s="31"/>
      <c r="L29" s="29">
        <f t="shared" si="1"/>
        <v>25.47008547008547</v>
      </c>
      <c r="M29" s="29">
        <v>35</v>
      </c>
      <c r="N29" s="32">
        <f t="shared" si="0"/>
        <v>9.529914529914532</v>
      </c>
      <c r="O29" s="28"/>
      <c r="P29" s="29">
        <f t="shared" si="2"/>
        <v>-1504.6840170940177</v>
      </c>
      <c r="Q29" s="38"/>
      <c r="R29" s="38"/>
    </row>
    <row r="30" spans="1:18" ht="15" thickBot="1">
      <c r="A30" s="27">
        <v>40926</v>
      </c>
      <c r="B30" s="28" t="s">
        <v>8</v>
      </c>
      <c r="C30" s="29">
        <v>200000</v>
      </c>
      <c r="D30" s="29"/>
      <c r="E30" s="29"/>
      <c r="F30" s="29">
        <v>40000</v>
      </c>
      <c r="G30" s="29">
        <v>984400</v>
      </c>
      <c r="H30" s="29">
        <f>189000+65000</f>
        <v>254000</v>
      </c>
      <c r="I30" s="30" t="s">
        <v>37</v>
      </c>
      <c r="J30" s="31" t="s">
        <v>17</v>
      </c>
      <c r="K30" s="31"/>
      <c r="L30" s="29">
        <f t="shared" si="1"/>
        <v>126.35897435897436</v>
      </c>
      <c r="M30" s="29">
        <v>35</v>
      </c>
      <c r="N30" s="32">
        <f t="shared" si="0"/>
        <v>-91.35897435897436</v>
      </c>
      <c r="O30" s="28"/>
      <c r="P30" s="29">
        <f t="shared" si="2"/>
        <v>-1596.042991452992</v>
      </c>
      <c r="Q30" s="38"/>
      <c r="R30" s="38"/>
    </row>
    <row r="31" spans="1:18" ht="15" thickBot="1">
      <c r="A31" s="27">
        <v>40927</v>
      </c>
      <c r="B31" s="28" t="s">
        <v>8</v>
      </c>
      <c r="C31" s="29">
        <v>200000</v>
      </c>
      <c r="D31" s="29">
        <v>22000</v>
      </c>
      <c r="E31" s="29"/>
      <c r="F31" s="29">
        <v>40000</v>
      </c>
      <c r="G31" s="29"/>
      <c r="H31" s="29">
        <v>22000</v>
      </c>
      <c r="I31" s="30" t="s">
        <v>37</v>
      </c>
      <c r="J31" s="31"/>
      <c r="K31" s="31"/>
      <c r="L31" s="29">
        <f t="shared" si="1"/>
        <v>24.273504273504273</v>
      </c>
      <c r="M31" s="29">
        <v>35</v>
      </c>
      <c r="N31" s="32">
        <f t="shared" si="0"/>
        <v>10.726495726495727</v>
      </c>
      <c r="O31" s="28"/>
      <c r="P31" s="29">
        <f t="shared" si="2"/>
        <v>-1585.3164957264962</v>
      </c>
      <c r="Q31" s="38"/>
      <c r="R31" s="38"/>
    </row>
    <row r="32" spans="1:18" ht="15" thickBot="1">
      <c r="A32" s="27">
        <v>40928</v>
      </c>
      <c r="B32" s="28" t="s">
        <v>8</v>
      </c>
      <c r="C32" s="29">
        <v>200000</v>
      </c>
      <c r="D32" s="29">
        <f>50000+30000</f>
        <v>80000</v>
      </c>
      <c r="E32" s="29">
        <v>50000</v>
      </c>
      <c r="F32" s="29">
        <v>40000</v>
      </c>
      <c r="G32" s="29">
        <v>22200</v>
      </c>
      <c r="H32" s="29">
        <f>65000</f>
        <v>65000</v>
      </c>
      <c r="I32" s="30" t="s">
        <v>37</v>
      </c>
      <c r="J32" s="31"/>
      <c r="K32" s="31"/>
      <c r="L32" s="29">
        <f t="shared" si="1"/>
        <v>39.07692307692308</v>
      </c>
      <c r="M32" s="29">
        <v>35</v>
      </c>
      <c r="N32" s="32">
        <f t="shared" si="0"/>
        <v>-4.07692307692308</v>
      </c>
      <c r="O32" s="28"/>
      <c r="P32" s="29">
        <f t="shared" si="2"/>
        <v>-1589.3934188034193</v>
      </c>
      <c r="Q32" s="38"/>
      <c r="R32" s="38"/>
    </row>
    <row r="33" spans="1:18" ht="15" thickBot="1">
      <c r="A33" s="27">
        <v>40929</v>
      </c>
      <c r="B33" s="28" t="s">
        <v>8</v>
      </c>
      <c r="C33" s="29">
        <v>200000</v>
      </c>
      <c r="D33" s="29"/>
      <c r="E33" s="29"/>
      <c r="F33" s="29">
        <v>40000</v>
      </c>
      <c r="G33" s="29"/>
      <c r="H33" s="29">
        <v>1079000</v>
      </c>
      <c r="I33" s="30" t="s">
        <v>37</v>
      </c>
      <c r="J33" s="31" t="s">
        <v>18</v>
      </c>
      <c r="K33" s="31"/>
      <c r="L33" s="29">
        <f t="shared" si="1"/>
        <v>112.73504273504274</v>
      </c>
      <c r="M33" s="29">
        <v>35</v>
      </c>
      <c r="N33" s="32">
        <f>M33-L33</f>
        <v>-77.73504273504274</v>
      </c>
      <c r="O33" s="28"/>
      <c r="P33" s="29">
        <f t="shared" si="2"/>
        <v>-1667.128461538462</v>
      </c>
      <c r="Q33" s="38"/>
      <c r="R33" s="38"/>
    </row>
    <row r="34" spans="16:18" ht="15" thickBot="1" thickTop="1">
      <c r="P34" s="33">
        <f>P33</f>
        <v>-1667.128461538462</v>
      </c>
      <c r="Q34" s="33">
        <v>1684.34</v>
      </c>
      <c r="R34" s="33">
        <f>P34+Q34</f>
        <v>17.211538461537884</v>
      </c>
    </row>
    <row r="35" ht="13.5" thickTop="1"/>
    <row r="36" spans="10:13" ht="12.75">
      <c r="J36" s="36"/>
      <c r="K36" s="36"/>
      <c r="L36" s="36"/>
      <c r="M36" s="36"/>
    </row>
    <row r="37" spans="6:13" ht="12.75">
      <c r="F37" s="34"/>
      <c r="G37" s="35"/>
      <c r="H37" s="36"/>
      <c r="J37" s="36"/>
      <c r="K37" s="36"/>
      <c r="L37" s="36"/>
      <c r="M37" s="36"/>
    </row>
    <row r="38" spans="6:13" ht="12.75">
      <c r="F38" s="34"/>
      <c r="G38" s="35"/>
      <c r="H38" s="36"/>
      <c r="I38" s="35"/>
      <c r="J38" s="36"/>
      <c r="K38" s="36"/>
      <c r="L38" s="36"/>
      <c r="M38" s="36"/>
    </row>
    <row r="39" spans="6:13" ht="12.75">
      <c r="F39" s="34"/>
      <c r="G39" s="35"/>
      <c r="H39" s="36"/>
      <c r="J39" s="36"/>
      <c r="K39" s="36"/>
      <c r="L39" s="36"/>
      <c r="M39" s="36"/>
    </row>
    <row r="40" spans="7:13" ht="12.75">
      <c r="G40" s="35"/>
      <c r="H40" s="36"/>
      <c r="J40" s="36"/>
      <c r="K40" s="36"/>
      <c r="L40" s="36"/>
      <c r="M40" s="36"/>
    </row>
    <row r="41" spans="5:13" ht="12.75">
      <c r="E41" s="36"/>
      <c r="F41" s="34"/>
      <c r="G41" s="35"/>
      <c r="H41" s="36"/>
      <c r="J41" s="36"/>
      <c r="K41" s="36"/>
      <c r="L41" s="36"/>
      <c r="M41" s="36"/>
    </row>
    <row r="42" spans="10:13" ht="12.75">
      <c r="J42" s="36"/>
      <c r="K42" s="36"/>
      <c r="L42" s="36"/>
      <c r="M42" s="36"/>
    </row>
    <row r="43" spans="10:13" ht="12.75">
      <c r="J43" s="36"/>
      <c r="K43" s="36"/>
      <c r="L43" s="36"/>
      <c r="M43" s="36"/>
    </row>
    <row r="44" spans="10:13" ht="12.75">
      <c r="J44" s="36"/>
      <c r="K44" s="36"/>
      <c r="L44" s="36"/>
      <c r="M44" s="36"/>
    </row>
    <row r="45" spans="10:13" ht="12.75">
      <c r="J45" s="36"/>
      <c r="K45" s="36"/>
      <c r="L45" s="36"/>
      <c r="M45" s="36"/>
    </row>
    <row r="46" spans="10:13" ht="12.75">
      <c r="J46" s="36"/>
      <c r="K46" s="36"/>
      <c r="L46" s="36"/>
      <c r="M46" s="36"/>
    </row>
    <row r="47" spans="10:13" ht="12.75">
      <c r="J47" s="36"/>
      <c r="K47" s="36"/>
      <c r="L47" s="36"/>
      <c r="M47" s="36"/>
    </row>
    <row r="48" spans="5:13" ht="12.75">
      <c r="E48" s="36"/>
      <c r="J48" s="36"/>
      <c r="K48" s="36"/>
      <c r="L48" s="36"/>
      <c r="M48" s="36"/>
    </row>
    <row r="49" spans="10:13" ht="12.75">
      <c r="J49" s="36"/>
      <c r="K49" s="36"/>
      <c r="L49" s="36"/>
      <c r="M49" s="36"/>
    </row>
    <row r="50" spans="10:13" ht="12.75">
      <c r="J50" s="36"/>
      <c r="K50" s="36"/>
      <c r="L50" s="36"/>
      <c r="M50" s="36"/>
    </row>
    <row r="51" spans="9:13" ht="12.75">
      <c r="I51" s="37"/>
      <c r="J51" s="36"/>
      <c r="K51" s="36"/>
      <c r="L51" s="36"/>
      <c r="M51" s="36"/>
    </row>
    <row r="52" spans="9:13" ht="12.75">
      <c r="I52" s="37"/>
      <c r="J52" s="36"/>
      <c r="K52" s="36"/>
      <c r="L52" s="36"/>
      <c r="M52" s="36"/>
    </row>
    <row r="53" spans="10:13" ht="12.75">
      <c r="J53" s="36"/>
      <c r="K53" s="36"/>
      <c r="L53" s="36"/>
      <c r="M53" s="36"/>
    </row>
    <row r="54" spans="10:13" ht="12.75">
      <c r="J54" s="36"/>
      <c r="K54" s="36"/>
      <c r="L54" s="36"/>
      <c r="M54" s="36"/>
    </row>
    <row r="55" spans="10:13" ht="12.75">
      <c r="J55" s="36"/>
      <c r="K55" s="36"/>
      <c r="L55" s="36"/>
      <c r="M55" s="36"/>
    </row>
    <row r="56" spans="10:13" ht="12.75">
      <c r="J56" s="36"/>
      <c r="K56" s="36"/>
      <c r="L56" s="36"/>
      <c r="M56" s="36"/>
    </row>
    <row r="57" spans="10:13" ht="12.75">
      <c r="J57" s="36"/>
      <c r="K57" s="36"/>
      <c r="L57" s="36"/>
      <c r="M57" s="36"/>
    </row>
    <row r="58" spans="10:13" ht="12.75">
      <c r="J58" s="36"/>
      <c r="K58" s="36"/>
      <c r="L58" s="36"/>
      <c r="M58" s="36"/>
    </row>
    <row r="59" spans="10:13" ht="12.75">
      <c r="J59" s="36"/>
      <c r="K59" s="36"/>
      <c r="L59" s="36"/>
      <c r="M59" s="36"/>
    </row>
    <row r="60" spans="10:13" ht="12.75">
      <c r="J60" s="36"/>
      <c r="K60" s="36"/>
      <c r="L60" s="36"/>
      <c r="M60" s="36"/>
    </row>
    <row r="61" spans="10:13" ht="12.75">
      <c r="J61" s="36"/>
      <c r="K61" s="36"/>
      <c r="L61" s="36"/>
      <c r="M61" s="36"/>
    </row>
    <row r="62" spans="10:13" ht="12.75">
      <c r="J62" s="36"/>
      <c r="K62" s="36"/>
      <c r="L62" s="36"/>
      <c r="M62" s="36"/>
    </row>
    <row r="63" spans="10:13" ht="12.75">
      <c r="J63" s="36"/>
      <c r="K63" s="36"/>
      <c r="L63" s="36"/>
      <c r="M63" s="36"/>
    </row>
    <row r="64" spans="10:13" ht="12.75">
      <c r="J64" s="36"/>
      <c r="K64" s="36"/>
      <c r="L64" s="36"/>
      <c r="M64" s="36"/>
    </row>
    <row r="65" spans="10:13" ht="12.75">
      <c r="J65" s="36"/>
      <c r="K65" s="36"/>
      <c r="L65" s="36"/>
      <c r="M65" s="36"/>
    </row>
    <row r="66" spans="10:13" ht="12.75">
      <c r="J66" s="36"/>
      <c r="K66" s="36"/>
      <c r="L66" s="36"/>
      <c r="M66" s="36"/>
    </row>
    <row r="67" spans="10:13" ht="12.75">
      <c r="J67" s="36"/>
      <c r="K67" s="36"/>
      <c r="L67" s="36"/>
      <c r="M67" s="36"/>
    </row>
    <row r="68" spans="10:13" ht="12.75">
      <c r="J68" s="36"/>
      <c r="K68" s="36"/>
      <c r="L68" s="36"/>
      <c r="M68" s="36"/>
    </row>
    <row r="69" spans="10:13" ht="12.75">
      <c r="J69" s="36"/>
      <c r="K69" s="36"/>
      <c r="L69" s="36"/>
      <c r="M69" s="36"/>
    </row>
    <row r="70" spans="10:13" ht="12.75">
      <c r="J70" s="36"/>
      <c r="K70" s="36"/>
      <c r="L70" s="36"/>
      <c r="M70" s="36"/>
    </row>
    <row r="71" spans="10:13" ht="12.75">
      <c r="J71" s="36"/>
      <c r="K71" s="36"/>
      <c r="L71" s="36"/>
      <c r="M71" s="36"/>
    </row>
    <row r="72" spans="10:13" ht="12.75">
      <c r="J72" s="36"/>
      <c r="K72" s="36"/>
      <c r="L72" s="36"/>
      <c r="M72" s="36"/>
    </row>
    <row r="73" spans="10:13" ht="12.75">
      <c r="J73" s="36"/>
      <c r="K73" s="36"/>
      <c r="L73" s="36"/>
      <c r="M73" s="36"/>
    </row>
    <row r="74" spans="10:13" ht="12.75">
      <c r="J74" s="36"/>
      <c r="K74" s="36"/>
      <c r="L74" s="36"/>
      <c r="M74" s="36"/>
    </row>
    <row r="75" spans="10:13" ht="12.75">
      <c r="J75" s="36"/>
      <c r="K75" s="36"/>
      <c r="L75" s="36"/>
      <c r="M75" s="36"/>
    </row>
    <row r="76" spans="10:13" ht="12.75">
      <c r="J76" s="36"/>
      <c r="K76" s="36"/>
      <c r="L76" s="36"/>
      <c r="M76" s="36"/>
    </row>
    <row r="77" spans="10:13" ht="12.75">
      <c r="J77" s="36"/>
      <c r="K77" s="36"/>
      <c r="L77" s="36"/>
      <c r="M77" s="36"/>
    </row>
    <row r="78" spans="10:13" ht="12.75">
      <c r="J78" s="36"/>
      <c r="K78" s="36"/>
      <c r="L78" s="36"/>
      <c r="M78" s="36"/>
    </row>
    <row r="79" spans="6:13" ht="12.75">
      <c r="F79" s="35"/>
      <c r="J79" s="36"/>
      <c r="K79" s="36"/>
      <c r="L79" s="36"/>
      <c r="M79" s="36"/>
    </row>
    <row r="80" spans="10:13" ht="12.75">
      <c r="J80" s="36"/>
      <c r="K80" s="36"/>
      <c r="L80" s="36"/>
      <c r="M80" s="36"/>
    </row>
    <row r="81" spans="10:13" ht="12.75">
      <c r="J81" s="36"/>
      <c r="K81" s="36"/>
      <c r="L81" s="36"/>
      <c r="M81" s="36"/>
    </row>
    <row r="82" spans="10:13" ht="12.75">
      <c r="J82" s="36"/>
      <c r="K82" s="36"/>
      <c r="L82" s="36"/>
      <c r="M82" s="36"/>
    </row>
    <row r="83" spans="10:13" ht="12.75">
      <c r="J83" s="36"/>
      <c r="K83" s="36"/>
      <c r="L83" s="36"/>
      <c r="M83" s="36"/>
    </row>
    <row r="84" spans="10:13" ht="12.75">
      <c r="J84" s="36"/>
      <c r="K84" s="36"/>
      <c r="L84" s="36"/>
      <c r="M84" s="36"/>
    </row>
    <row r="85" spans="10:13" ht="12.75">
      <c r="J85" s="36"/>
      <c r="K85" s="36"/>
      <c r="L85" s="36"/>
      <c r="M85" s="36"/>
    </row>
    <row r="86" spans="10:13" ht="12.75">
      <c r="J86" s="36"/>
      <c r="K86" s="36"/>
      <c r="L86" s="36"/>
      <c r="M86" s="36"/>
    </row>
    <row r="87" spans="10:13" ht="12.75">
      <c r="J87" s="36"/>
      <c r="K87" s="36"/>
      <c r="L87" s="36"/>
      <c r="M87" s="36"/>
    </row>
    <row r="88" spans="10:13" ht="12.75">
      <c r="J88" s="36"/>
      <c r="K88" s="36"/>
      <c r="L88" s="36"/>
      <c r="M88" s="36"/>
    </row>
    <row r="89" spans="10:13" ht="12.75">
      <c r="J89" s="36"/>
      <c r="K89" s="36"/>
      <c r="L89" s="36"/>
      <c r="M89" s="36"/>
    </row>
    <row r="90" spans="10:13" ht="12.75">
      <c r="J90" s="36"/>
      <c r="K90" s="36"/>
      <c r="L90" s="36"/>
      <c r="M90" s="36"/>
    </row>
    <row r="91" spans="10:13" ht="12.75">
      <c r="J91" s="36"/>
      <c r="K91" s="36"/>
      <c r="L91" s="36"/>
      <c r="M91" s="36"/>
    </row>
  </sheetData>
  <conditionalFormatting sqref="O5:O33">
    <cfRule type="expression" priority="1" dxfId="0" stopIfTrue="1">
      <formula>$N5&gt;=0</formula>
    </cfRule>
    <cfRule type="expression" priority="2" dxfId="1" stopIfTrue="1">
      <formula>$N5&lt;0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Massin</dc:creator>
  <cp:keywords/>
  <dc:description/>
  <cp:lastModifiedBy>Thomas Massin</cp:lastModifiedBy>
  <dcterms:created xsi:type="dcterms:W3CDTF">2012-04-03T14:45:23Z</dcterms:created>
  <dcterms:modified xsi:type="dcterms:W3CDTF">2012-04-12T20:19:46Z</dcterms:modified>
  <cp:category/>
  <cp:version/>
  <cp:contentType/>
  <cp:contentStatus/>
</cp:coreProperties>
</file>