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56" yWindow="65456" windowWidth="23580" windowHeight="155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<sst xmlns="http://schemas.openxmlformats.org/spreadsheetml/2006/main" count="107" uniqueCount="52">
  <si>
    <t>Entertainment</t>
  </si>
  <si>
    <t>Others</t>
  </si>
  <si>
    <t>India</t>
  </si>
  <si>
    <t>Total(€)/Day</t>
  </si>
  <si>
    <t>bus jaipur</t>
  </si>
  <si>
    <t>Varkala</t>
  </si>
  <si>
    <t>Alleppey</t>
  </si>
  <si>
    <t>Alleppey</t>
  </si>
  <si>
    <t>Munnar</t>
  </si>
  <si>
    <t>Munnar</t>
  </si>
  <si>
    <t>rock &amp; roll café</t>
  </si>
  <si>
    <t>Holi</t>
  </si>
  <si>
    <t xml:space="preserve">             India</t>
  </si>
  <si>
    <t>Date</t>
  </si>
  <si>
    <t>Transport</t>
  </si>
  <si>
    <t>Location</t>
  </si>
  <si>
    <t>Notes</t>
  </si>
  <si>
    <t>...</t>
  </si>
  <si>
    <t>Budget</t>
  </si>
  <si>
    <t>Difference</t>
  </si>
  <si>
    <t>+/-</t>
  </si>
  <si>
    <t>Credit</t>
  </si>
  <si>
    <t>Report</t>
  </si>
  <si>
    <t>Delhi</t>
  </si>
  <si>
    <t>Mathura</t>
  </si>
  <si>
    <t>train Delhi-Mathura</t>
  </si>
  <si>
    <t>Agra</t>
  </si>
  <si>
    <t>Agra</t>
  </si>
  <si>
    <t>Jaipur</t>
  </si>
  <si>
    <t>shopping Jaipur</t>
  </si>
  <si>
    <t>Pushkar</t>
  </si>
  <si>
    <t>shopping pushkar</t>
  </si>
  <si>
    <t>bus pushkar-udaipur</t>
  </si>
  <si>
    <t>Udaipur</t>
  </si>
  <si>
    <t xml:space="preserve">city palace + shopping </t>
  </si>
  <si>
    <t>jewellery</t>
  </si>
  <si>
    <t>book</t>
  </si>
  <si>
    <t>Ahmedabad</t>
  </si>
  <si>
    <t>Varkala</t>
  </si>
  <si>
    <t>Munnar</t>
  </si>
  <si>
    <t>Kochi</t>
  </si>
  <si>
    <t>entrance Agra Fort +guide+Baby Taj</t>
  </si>
  <si>
    <t>entrance Taj</t>
  </si>
  <si>
    <t>books</t>
  </si>
  <si>
    <t>flight ahamedabad trivandrum</t>
  </si>
  <si>
    <t>long chairs + sunglasses</t>
  </si>
  <si>
    <t xml:space="preserve">       Daily Costs Mar-07 to Apr-11</t>
  </si>
  <si>
    <t>******  Amounts in India Rupees; 1Eur = 65 INR ******</t>
  </si>
  <si>
    <t>Country</t>
  </si>
  <si>
    <t>Accomodation</t>
  </si>
  <si>
    <t>Food</t>
  </si>
  <si>
    <t>Drinks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</si>
</sst>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* #,##0.00_-;\-* #,##0.00_-;_-* &quot;-&quot;??_-;_-@_-"/>
    <numFmt numFmtId="168" formatCode="&quot;€&quot;#,##0.0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20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i/>
      <sz val="16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mediumGray"/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ashDotDot"/>
      <right style="medium"/>
      <top>
        <color indexed="63"/>
      </top>
      <bottom>
        <color indexed="63"/>
      </bottom>
    </border>
    <border>
      <left style="dashDotDot"/>
      <right style="dashDotDot"/>
      <top style="dashDotDot"/>
      <bottom style="dashDotDot"/>
    </border>
    <border>
      <left style="dashDotDot"/>
      <right>
        <color indexed="63"/>
      </right>
      <top style="dashDotDot"/>
      <bottom style="dashDotDot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6" fillId="2" borderId="2" xfId="0" applyFont="1" applyFill="1" applyBorder="1" applyAlignment="1">
      <alignment/>
    </xf>
    <xf numFmtId="0" fontId="5" fillId="2" borderId="2" xfId="0" applyFont="1" applyFill="1" applyBorder="1" applyAlignment="1">
      <alignment vertical="center"/>
    </xf>
    <xf numFmtId="4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4" fontId="0" fillId="0" borderId="0" xfId="0" applyNumberFormat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7" fillId="2" borderId="5" xfId="0" applyFont="1" applyFill="1" applyBorder="1" applyAlignment="1">
      <alignment vertical="center"/>
    </xf>
    <xf numFmtId="4" fontId="0" fillId="2" borderId="5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8" fillId="3" borderId="8" xfId="0" applyFont="1" applyFill="1" applyBorder="1" applyAlignment="1">
      <alignment vertical="center"/>
    </xf>
    <xf numFmtId="0" fontId="7" fillId="3" borderId="8" xfId="0" applyFont="1" applyFill="1" applyBorder="1" applyAlignment="1">
      <alignment/>
    </xf>
    <xf numFmtId="4" fontId="0" fillId="3" borderId="8" xfId="0" applyNumberFormat="1" applyFill="1" applyBorder="1" applyAlignment="1">
      <alignment/>
    </xf>
    <xf numFmtId="0" fontId="0" fillId="3" borderId="9" xfId="0" applyFill="1" applyBorder="1" applyAlignment="1">
      <alignment/>
    </xf>
    <xf numFmtId="16" fontId="0" fillId="0" borderId="10" xfId="0" applyNumberFormat="1" applyBorder="1" applyAlignment="1">
      <alignment/>
    </xf>
    <xf numFmtId="4" fontId="6" fillId="4" borderId="11" xfId="0" applyNumberFormat="1" applyFont="1" applyFill="1" applyBorder="1" applyAlignment="1">
      <alignment/>
    </xf>
    <xf numFmtId="0" fontId="6" fillId="4" borderId="11" xfId="0" applyFont="1" applyFill="1" applyBorder="1" applyAlignment="1">
      <alignment/>
    </xf>
    <xf numFmtId="4" fontId="6" fillId="0" borderId="11" xfId="0" applyNumberFormat="1" applyFont="1" applyBorder="1" applyAlignment="1">
      <alignment/>
    </xf>
    <xf numFmtId="4" fontId="0" fillId="5" borderId="12" xfId="0" applyNumberFormat="1" applyFill="1" applyBorder="1" applyAlignment="1">
      <alignment/>
    </xf>
    <xf numFmtId="4" fontId="6" fillId="0" borderId="11" xfId="0" applyNumberFormat="1" applyFont="1" applyBorder="1" applyAlignment="1" quotePrefix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16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3" xfId="0" applyNumberForma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5" borderId="12" xfId="0" applyFill="1" applyBorder="1" applyAlignment="1">
      <alignment/>
    </xf>
    <xf numFmtId="4" fontId="0" fillId="6" borderId="15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solid">
          <fgColor indexed="65"/>
          <bgColor rgb="FF006411"/>
        </patternFill>
      </fill>
      <border/>
    </dxf>
    <dxf>
      <fill>
        <patternFill patternType="solid">
          <fgColor indexed="65"/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="85" zoomScaleNormal="85" workbookViewId="0" topLeftCell="A1">
      <selection activeCell="N43" sqref="N43"/>
    </sheetView>
  </sheetViews>
  <sheetFormatPr defaultColWidth="7.625" defaultRowHeight="12.75"/>
  <cols>
    <col min="1" max="1" width="7.75390625" style="7" bestFit="1" customWidth="1"/>
    <col min="2" max="2" width="7.625" style="7" customWidth="1"/>
    <col min="3" max="3" width="8.875" style="7" customWidth="1"/>
    <col min="4" max="6" width="7.75390625" style="7" bestFit="1" customWidth="1"/>
    <col min="7" max="7" width="7.75390625" style="7" customWidth="1"/>
    <col min="8" max="8" width="7.75390625" style="7" bestFit="1" customWidth="1"/>
    <col min="9" max="9" width="9.625" style="7" customWidth="1"/>
    <col min="10" max="10" width="5.375" style="7" customWidth="1"/>
    <col min="11" max="11" width="14.625" style="7" customWidth="1"/>
    <col min="12" max="12" width="7.875" style="7" customWidth="1"/>
    <col min="13" max="13" width="6.75390625" style="7" customWidth="1"/>
    <col min="14" max="14" width="7.625" style="7" customWidth="1"/>
    <col min="15" max="15" width="3.00390625" style="7" customWidth="1"/>
    <col min="16" max="16" width="7.875" style="7" customWidth="1"/>
    <col min="17" max="17" width="7.25390625" style="7" customWidth="1"/>
    <col min="18" max="18" width="6.625" style="7" customWidth="1"/>
    <col min="19" max="16384" width="7.625" style="7" customWidth="1"/>
  </cols>
  <sheetData>
    <row r="1" spans="1:18" ht="21.75" customHeight="1">
      <c r="A1" s="1"/>
      <c r="B1" s="2"/>
      <c r="C1" s="2"/>
      <c r="D1" s="3"/>
      <c r="E1" s="2"/>
      <c r="F1" s="2"/>
      <c r="G1" s="2"/>
      <c r="H1" s="4" t="s">
        <v>12</v>
      </c>
      <c r="I1" s="2"/>
      <c r="J1" s="2"/>
      <c r="K1" s="2"/>
      <c r="L1" s="5"/>
      <c r="M1" s="5"/>
      <c r="N1" s="5"/>
      <c r="O1" s="5"/>
      <c r="P1" s="5"/>
      <c r="Q1" s="2"/>
      <c r="R1" s="6"/>
    </row>
    <row r="2" spans="1:18" ht="18" customHeight="1" thickBot="1">
      <c r="A2" s="8"/>
      <c r="B2" s="9"/>
      <c r="C2" s="9"/>
      <c r="D2" s="9"/>
      <c r="E2" s="9"/>
      <c r="F2" s="9"/>
      <c r="G2" s="10" t="s">
        <v>46</v>
      </c>
      <c r="H2" s="9"/>
      <c r="I2" s="9"/>
      <c r="J2" s="9"/>
      <c r="K2" s="9"/>
      <c r="L2" s="11"/>
      <c r="M2" s="11"/>
      <c r="N2" s="11"/>
      <c r="O2" s="11"/>
      <c r="P2" s="11"/>
      <c r="Q2" s="9"/>
      <c r="R2" s="12"/>
    </row>
    <row r="3" spans="1:18" ht="19.5" customHeight="1" thickBot="1">
      <c r="A3" s="13"/>
      <c r="B3" s="14"/>
      <c r="C3" s="14"/>
      <c r="D3" s="14"/>
      <c r="E3" s="14"/>
      <c r="F3" s="15" t="s">
        <v>47</v>
      </c>
      <c r="G3" s="16"/>
      <c r="H3" s="14"/>
      <c r="I3" s="14"/>
      <c r="J3" s="14"/>
      <c r="K3" s="14"/>
      <c r="L3" s="17"/>
      <c r="M3" s="17"/>
      <c r="N3" s="17"/>
      <c r="O3" s="17"/>
      <c r="P3" s="17"/>
      <c r="Q3" s="14"/>
      <c r="R3" s="18"/>
    </row>
    <row r="4" spans="1:19" ht="15" thickBot="1">
      <c r="A4" s="19" t="s">
        <v>13</v>
      </c>
      <c r="B4" s="19" t="s">
        <v>48</v>
      </c>
      <c r="C4" s="20" t="s">
        <v>49</v>
      </c>
      <c r="D4" s="20" t="s">
        <v>50</v>
      </c>
      <c r="E4" s="20" t="s">
        <v>51</v>
      </c>
      <c r="F4" s="20" t="s">
        <v>14</v>
      </c>
      <c r="G4" s="20" t="s">
        <v>0</v>
      </c>
      <c r="H4" s="20" t="s">
        <v>1</v>
      </c>
      <c r="I4" s="21" t="s">
        <v>15</v>
      </c>
      <c r="J4" s="21" t="s">
        <v>16</v>
      </c>
      <c r="K4" s="21" t="s">
        <v>17</v>
      </c>
      <c r="L4" s="22" t="s">
        <v>3</v>
      </c>
      <c r="M4" s="22" t="s">
        <v>18</v>
      </c>
      <c r="N4" s="22" t="s">
        <v>19</v>
      </c>
      <c r="O4" s="23"/>
      <c r="P4" s="24" t="s">
        <v>20</v>
      </c>
      <c r="Q4" s="25" t="s">
        <v>21</v>
      </c>
      <c r="R4" s="25" t="s">
        <v>22</v>
      </c>
      <c r="S4" s="26"/>
    </row>
    <row r="5" spans="1:18" ht="15" thickBot="1">
      <c r="A5" s="27">
        <v>40974</v>
      </c>
      <c r="B5" s="28" t="s">
        <v>2</v>
      </c>
      <c r="C5" s="29">
        <v>750</v>
      </c>
      <c r="D5" s="29"/>
      <c r="E5" s="29">
        <v>20</v>
      </c>
      <c r="F5" s="29">
        <v>540</v>
      </c>
      <c r="G5" s="29">
        <v>1200</v>
      </c>
      <c r="H5" s="29"/>
      <c r="I5" s="30" t="s">
        <v>23</v>
      </c>
      <c r="J5" s="31"/>
      <c r="K5" s="31"/>
      <c r="L5" s="29">
        <f>SUM(C5:H5)/65</f>
        <v>38.61538461538461</v>
      </c>
      <c r="M5" s="29">
        <v>25</v>
      </c>
      <c r="N5" s="32">
        <f aca="true" t="shared" si="0" ref="N5:N39">M5-L5</f>
        <v>-13.615384615384613</v>
      </c>
      <c r="O5" s="33"/>
      <c r="P5" s="29">
        <f>N5</f>
        <v>-13.615384615384613</v>
      </c>
      <c r="Q5" s="34"/>
      <c r="R5" s="34"/>
    </row>
    <row r="6" spans="1:18" ht="15" thickBot="1">
      <c r="A6" s="27">
        <v>40975</v>
      </c>
      <c r="B6" s="28" t="s">
        <v>2</v>
      </c>
      <c r="C6" s="29">
        <v>1500</v>
      </c>
      <c r="D6" s="29">
        <v>220</v>
      </c>
      <c r="E6" s="29"/>
      <c r="F6" s="29">
        <f>1200+230</f>
        <v>1430</v>
      </c>
      <c r="G6" s="29"/>
      <c r="H6" s="29"/>
      <c r="I6" s="30" t="s">
        <v>24</v>
      </c>
      <c r="J6" s="31" t="s">
        <v>25</v>
      </c>
      <c r="K6" s="31"/>
      <c r="L6" s="29">
        <f aca="true" t="shared" si="1" ref="L6:L39">SUM(C6:H6)/65</f>
        <v>48.46153846153846</v>
      </c>
      <c r="M6" s="29">
        <v>25</v>
      </c>
      <c r="N6" s="32">
        <f t="shared" si="0"/>
        <v>-23.46153846153846</v>
      </c>
      <c r="O6" s="33"/>
      <c r="P6" s="29">
        <f>P5+$N6</f>
        <v>-37.07692307692307</v>
      </c>
      <c r="Q6" s="34"/>
      <c r="R6" s="34"/>
    </row>
    <row r="7" spans="1:18" ht="15" thickBot="1">
      <c r="A7" s="27">
        <v>40976</v>
      </c>
      <c r="B7" s="28" t="s">
        <v>2</v>
      </c>
      <c r="C7" s="29">
        <v>1500</v>
      </c>
      <c r="D7" s="29">
        <v>392</v>
      </c>
      <c r="E7" s="29">
        <v>230</v>
      </c>
      <c r="F7" s="29">
        <f>130+404</f>
        <v>534</v>
      </c>
      <c r="G7" s="29"/>
      <c r="H7" s="29"/>
      <c r="I7" s="30" t="s">
        <v>24</v>
      </c>
      <c r="J7" s="31" t="s">
        <v>11</v>
      </c>
      <c r="K7" s="31"/>
      <c r="L7" s="29">
        <f t="shared" si="1"/>
        <v>40.86153846153846</v>
      </c>
      <c r="M7" s="29">
        <v>25</v>
      </c>
      <c r="N7" s="32">
        <f t="shared" si="0"/>
        <v>-15.861538461538458</v>
      </c>
      <c r="O7" s="33"/>
      <c r="P7" s="29">
        <f aca="true" t="shared" si="2" ref="P7:P40">P6+$N7</f>
        <v>-52.93846153846153</v>
      </c>
      <c r="Q7" s="34"/>
      <c r="R7" s="34"/>
    </row>
    <row r="8" spans="1:18" ht="15" thickBot="1">
      <c r="A8" s="27">
        <v>40977</v>
      </c>
      <c r="B8" s="28" t="s">
        <v>2</v>
      </c>
      <c r="C8" s="29">
        <v>650</v>
      </c>
      <c r="D8" s="29">
        <f>1005</f>
        <v>1005</v>
      </c>
      <c r="E8" s="29">
        <v>30</v>
      </c>
      <c r="F8" s="29">
        <f>50+700</f>
        <v>750</v>
      </c>
      <c r="G8" s="29">
        <v>500</v>
      </c>
      <c r="H8" s="29">
        <v>1250</v>
      </c>
      <c r="I8" s="30" t="s">
        <v>26</v>
      </c>
      <c r="J8" s="31" t="s">
        <v>41</v>
      </c>
      <c r="K8" s="31"/>
      <c r="L8" s="29">
        <f t="shared" si="1"/>
        <v>64.38461538461539</v>
      </c>
      <c r="M8" s="29">
        <v>25</v>
      </c>
      <c r="N8" s="32">
        <f t="shared" si="0"/>
        <v>-39.38461538461539</v>
      </c>
      <c r="O8" s="33"/>
      <c r="P8" s="29">
        <f t="shared" si="2"/>
        <v>-92.32307692307691</v>
      </c>
      <c r="Q8" s="34"/>
      <c r="R8" s="34"/>
    </row>
    <row r="9" spans="1:18" ht="15" thickBot="1">
      <c r="A9" s="27">
        <v>40978</v>
      </c>
      <c r="B9" s="28" t="s">
        <v>2</v>
      </c>
      <c r="C9" s="29">
        <v>650</v>
      </c>
      <c r="D9" s="29">
        <v>900</v>
      </c>
      <c r="E9" s="29"/>
      <c r="F9" s="29">
        <v>250</v>
      </c>
      <c r="G9" s="29">
        <v>1500</v>
      </c>
      <c r="H9" s="29"/>
      <c r="I9" s="30" t="s">
        <v>27</v>
      </c>
      <c r="J9" s="31" t="s">
        <v>42</v>
      </c>
      <c r="K9" s="31"/>
      <c r="L9" s="29">
        <f t="shared" si="1"/>
        <v>50.76923076923077</v>
      </c>
      <c r="M9" s="29">
        <v>25</v>
      </c>
      <c r="N9" s="32">
        <f t="shared" si="0"/>
        <v>-25.769230769230766</v>
      </c>
      <c r="O9" s="33"/>
      <c r="P9" s="29">
        <f t="shared" si="2"/>
        <v>-118.09230769230768</v>
      </c>
      <c r="Q9" s="34"/>
      <c r="R9" s="34"/>
    </row>
    <row r="10" spans="1:18" ht="15" thickBot="1">
      <c r="A10" s="27">
        <v>40979</v>
      </c>
      <c r="B10" s="28" t="s">
        <v>2</v>
      </c>
      <c r="C10" s="29">
        <v>850</v>
      </c>
      <c r="D10" s="29">
        <f>130+50+103</f>
        <v>283</v>
      </c>
      <c r="E10" s="29"/>
      <c r="F10" s="29">
        <v>300</v>
      </c>
      <c r="G10" s="29">
        <v>240</v>
      </c>
      <c r="H10" s="29"/>
      <c r="I10" s="30" t="s">
        <v>28</v>
      </c>
      <c r="J10" s="31" t="s">
        <v>4</v>
      </c>
      <c r="K10" s="31"/>
      <c r="L10" s="29">
        <f t="shared" si="1"/>
        <v>25.73846153846154</v>
      </c>
      <c r="M10" s="29">
        <v>25</v>
      </c>
      <c r="N10" s="32">
        <f t="shared" si="0"/>
        <v>-0.7384615384615394</v>
      </c>
      <c r="O10" s="33"/>
      <c r="P10" s="29">
        <f t="shared" si="2"/>
        <v>-118.83076923076922</v>
      </c>
      <c r="Q10" s="34"/>
      <c r="R10" s="34"/>
    </row>
    <row r="11" spans="1:18" ht="15" thickBot="1">
      <c r="A11" s="27">
        <v>40980</v>
      </c>
      <c r="B11" s="28" t="s">
        <v>2</v>
      </c>
      <c r="C11" s="29">
        <v>850</v>
      </c>
      <c r="D11" s="29">
        <v>346</v>
      </c>
      <c r="E11" s="29">
        <v>60</v>
      </c>
      <c r="F11" s="29">
        <f>50+30</f>
        <v>80</v>
      </c>
      <c r="G11" s="29"/>
      <c r="H11" s="29"/>
      <c r="I11" s="30" t="s">
        <v>28</v>
      </c>
      <c r="J11" s="31"/>
      <c r="K11" s="31"/>
      <c r="L11" s="29">
        <f t="shared" si="1"/>
        <v>20.553846153846155</v>
      </c>
      <c r="M11" s="29">
        <v>25</v>
      </c>
      <c r="N11" s="32">
        <f t="shared" si="0"/>
        <v>4.446153846153845</v>
      </c>
      <c r="O11" s="33"/>
      <c r="P11" s="29">
        <f t="shared" si="2"/>
        <v>-114.38461538461537</v>
      </c>
      <c r="Q11" s="34"/>
      <c r="R11" s="34"/>
    </row>
    <row r="12" spans="1:18" ht="15" thickBot="1">
      <c r="A12" s="27">
        <v>40981</v>
      </c>
      <c r="B12" s="28" t="s">
        <v>2</v>
      </c>
      <c r="C12" s="29">
        <v>850</v>
      </c>
      <c r="D12" s="29">
        <v>1175</v>
      </c>
      <c r="E12" s="29">
        <v>120</v>
      </c>
      <c r="F12" s="29">
        <f>240</f>
        <v>240</v>
      </c>
      <c r="G12" s="29"/>
      <c r="H12" s="29">
        <f>2400+40+340</f>
        <v>2780</v>
      </c>
      <c r="I12" s="30" t="s">
        <v>28</v>
      </c>
      <c r="J12" s="30" t="s">
        <v>29</v>
      </c>
      <c r="K12" s="31"/>
      <c r="L12" s="29">
        <f t="shared" si="1"/>
        <v>79.46153846153847</v>
      </c>
      <c r="M12" s="29">
        <v>25</v>
      </c>
      <c r="N12" s="32">
        <f t="shared" si="0"/>
        <v>-54.46153846153847</v>
      </c>
      <c r="O12" s="33"/>
      <c r="P12" s="29">
        <f t="shared" si="2"/>
        <v>-168.84615384615384</v>
      </c>
      <c r="Q12" s="34"/>
      <c r="R12" s="34"/>
    </row>
    <row r="13" spans="1:18" ht="15" thickBot="1">
      <c r="A13" s="27">
        <v>40982</v>
      </c>
      <c r="B13" s="28" t="s">
        <v>2</v>
      </c>
      <c r="C13" s="29">
        <v>300</v>
      </c>
      <c r="D13" s="29">
        <f>290+90+500</f>
        <v>880</v>
      </c>
      <c r="E13" s="29"/>
      <c r="F13" s="29">
        <v>320</v>
      </c>
      <c r="G13" s="29">
        <f>2000+5200+450</f>
        <v>7650</v>
      </c>
      <c r="H13" s="29"/>
      <c r="I13" s="30" t="s">
        <v>30</v>
      </c>
      <c r="J13" s="30" t="s">
        <v>31</v>
      </c>
      <c r="K13" s="31"/>
      <c r="L13" s="29">
        <f t="shared" si="1"/>
        <v>140.76923076923077</v>
      </c>
      <c r="M13" s="29">
        <v>25</v>
      </c>
      <c r="N13" s="32">
        <f t="shared" si="0"/>
        <v>-115.76923076923077</v>
      </c>
      <c r="O13" s="33"/>
      <c r="P13" s="29">
        <f t="shared" si="2"/>
        <v>-284.61538461538464</v>
      </c>
      <c r="Q13" s="34"/>
      <c r="R13" s="34"/>
    </row>
    <row r="14" spans="1:18" ht="15" thickBot="1">
      <c r="A14" s="27">
        <v>40983</v>
      </c>
      <c r="B14" s="28" t="s">
        <v>2</v>
      </c>
      <c r="C14" s="29">
        <v>300</v>
      </c>
      <c r="D14" s="29">
        <v>1175</v>
      </c>
      <c r="E14" s="29"/>
      <c r="F14" s="29"/>
      <c r="G14" s="29">
        <f>580</f>
        <v>580</v>
      </c>
      <c r="H14" s="29"/>
      <c r="I14" s="30" t="s">
        <v>30</v>
      </c>
      <c r="J14" s="31"/>
      <c r="K14" s="31"/>
      <c r="L14" s="29">
        <f t="shared" si="1"/>
        <v>31.615384615384617</v>
      </c>
      <c r="M14" s="29">
        <v>25</v>
      </c>
      <c r="N14" s="32">
        <f t="shared" si="0"/>
        <v>-6.615384615384617</v>
      </c>
      <c r="O14" s="33"/>
      <c r="P14" s="29">
        <f t="shared" si="2"/>
        <v>-291.2307692307693</v>
      </c>
      <c r="Q14" s="34"/>
      <c r="R14" s="34"/>
    </row>
    <row r="15" spans="1:18" ht="15" thickBot="1">
      <c r="A15" s="27">
        <v>40984</v>
      </c>
      <c r="B15" s="28" t="s">
        <v>2</v>
      </c>
      <c r="C15" s="29">
        <v>300</v>
      </c>
      <c r="D15" s="29">
        <f>60+10+140+560+45+190</f>
        <v>1005</v>
      </c>
      <c r="E15" s="29">
        <v>150</v>
      </c>
      <c r="F15" s="29"/>
      <c r="G15" s="29">
        <v>750</v>
      </c>
      <c r="H15" s="29"/>
      <c r="I15" s="30" t="s">
        <v>30</v>
      </c>
      <c r="J15" s="31"/>
      <c r="K15" s="31"/>
      <c r="L15" s="29">
        <f t="shared" si="1"/>
        <v>33.92307692307692</v>
      </c>
      <c r="M15" s="29">
        <v>25</v>
      </c>
      <c r="N15" s="32">
        <f t="shared" si="0"/>
        <v>-8.92307692307692</v>
      </c>
      <c r="O15" s="33"/>
      <c r="P15" s="29">
        <f t="shared" si="2"/>
        <v>-300.1538461538462</v>
      </c>
      <c r="Q15" s="34"/>
      <c r="R15" s="34"/>
    </row>
    <row r="16" spans="1:18" ht="15" thickBot="1">
      <c r="A16" s="27">
        <v>40985</v>
      </c>
      <c r="B16" s="28" t="s">
        <v>2</v>
      </c>
      <c r="C16" s="29">
        <v>300</v>
      </c>
      <c r="D16" s="29">
        <f>265+170+650</f>
        <v>1085</v>
      </c>
      <c r="E16" s="29"/>
      <c r="F16" s="29">
        <v>285</v>
      </c>
      <c r="G16" s="29"/>
      <c r="H16" s="29"/>
      <c r="I16" s="30" t="s">
        <v>30</v>
      </c>
      <c r="J16" s="31"/>
      <c r="K16" s="31"/>
      <c r="L16" s="29">
        <f t="shared" si="1"/>
        <v>25.692307692307693</v>
      </c>
      <c r="M16" s="29">
        <v>25</v>
      </c>
      <c r="N16" s="32">
        <f t="shared" si="0"/>
        <v>-0.6923076923076934</v>
      </c>
      <c r="O16" s="33"/>
      <c r="P16" s="29">
        <f t="shared" si="2"/>
        <v>-300.84615384615387</v>
      </c>
      <c r="Q16" s="34"/>
      <c r="R16" s="34"/>
    </row>
    <row r="17" spans="1:18" ht="15" thickBot="1">
      <c r="A17" s="27">
        <v>40986</v>
      </c>
      <c r="B17" s="28" t="s">
        <v>2</v>
      </c>
      <c r="C17" s="29">
        <v>0</v>
      </c>
      <c r="D17" s="29">
        <f>640</f>
        <v>640</v>
      </c>
      <c r="E17" s="29">
        <f>210+200</f>
        <v>410</v>
      </c>
      <c r="F17" s="29">
        <v>660</v>
      </c>
      <c r="G17" s="29"/>
      <c r="H17" s="29"/>
      <c r="I17" s="30" t="s">
        <v>30</v>
      </c>
      <c r="J17" s="31" t="s">
        <v>32</v>
      </c>
      <c r="K17" s="31"/>
      <c r="L17" s="29">
        <f t="shared" si="1"/>
        <v>26.307692307692307</v>
      </c>
      <c r="M17" s="29">
        <v>25</v>
      </c>
      <c r="N17" s="32">
        <f t="shared" si="0"/>
        <v>-1.3076923076923066</v>
      </c>
      <c r="O17" s="33"/>
      <c r="P17" s="29">
        <f t="shared" si="2"/>
        <v>-302.1538461538462</v>
      </c>
      <c r="Q17" s="34"/>
      <c r="R17" s="34"/>
    </row>
    <row r="18" spans="1:18" ht="15" thickBot="1">
      <c r="A18" s="27">
        <v>40987</v>
      </c>
      <c r="B18" s="28" t="s">
        <v>2</v>
      </c>
      <c r="C18" s="29">
        <v>400</v>
      </c>
      <c r="D18" s="29">
        <f>100+340+30</f>
        <v>470</v>
      </c>
      <c r="E18" s="29">
        <v>30</v>
      </c>
      <c r="F18" s="29"/>
      <c r="G18" s="29">
        <f>674</f>
        <v>674</v>
      </c>
      <c r="H18" s="29"/>
      <c r="I18" s="30" t="s">
        <v>33</v>
      </c>
      <c r="J18" s="31" t="s">
        <v>43</v>
      </c>
      <c r="K18" s="31"/>
      <c r="L18" s="29">
        <f t="shared" si="1"/>
        <v>24.215384615384615</v>
      </c>
      <c r="M18" s="29">
        <v>25</v>
      </c>
      <c r="N18" s="32">
        <f t="shared" si="0"/>
        <v>0.7846153846153854</v>
      </c>
      <c r="O18" s="33"/>
      <c r="P18" s="29">
        <f t="shared" si="2"/>
        <v>-301.3692307692308</v>
      </c>
      <c r="Q18" s="34"/>
      <c r="R18" s="34"/>
    </row>
    <row r="19" spans="1:18" ht="15" thickBot="1">
      <c r="A19" s="27">
        <v>40988</v>
      </c>
      <c r="B19" s="28" t="s">
        <v>2</v>
      </c>
      <c r="C19" s="29">
        <v>400</v>
      </c>
      <c r="D19" s="29">
        <f>180+540</f>
        <v>720</v>
      </c>
      <c r="E19" s="29">
        <f>185</f>
        <v>185</v>
      </c>
      <c r="F19" s="29">
        <f>120+130</f>
        <v>250</v>
      </c>
      <c r="G19" s="29">
        <f>800+240</f>
        <v>1040</v>
      </c>
      <c r="H19" s="29">
        <v>650</v>
      </c>
      <c r="I19" s="30" t="s">
        <v>33</v>
      </c>
      <c r="J19" s="31" t="s">
        <v>34</v>
      </c>
      <c r="K19" s="31"/>
      <c r="L19" s="29">
        <f t="shared" si="1"/>
        <v>49.92307692307692</v>
      </c>
      <c r="M19" s="29">
        <v>25</v>
      </c>
      <c r="N19" s="32">
        <f t="shared" si="0"/>
        <v>-24.92307692307692</v>
      </c>
      <c r="O19" s="33"/>
      <c r="P19" s="29">
        <f t="shared" si="2"/>
        <v>-326.2923076923077</v>
      </c>
      <c r="Q19" s="34"/>
      <c r="R19" s="34"/>
    </row>
    <row r="20" spans="1:18" ht="15" thickBot="1">
      <c r="A20" s="27">
        <v>40989</v>
      </c>
      <c r="B20" s="28" t="s">
        <v>2</v>
      </c>
      <c r="C20" s="29">
        <v>400</v>
      </c>
      <c r="D20" s="29">
        <f>370+90+100</f>
        <v>560</v>
      </c>
      <c r="E20" s="29">
        <v>200</v>
      </c>
      <c r="F20" s="29"/>
      <c r="G20" s="29">
        <v>270</v>
      </c>
      <c r="H20" s="29">
        <v>2800</v>
      </c>
      <c r="I20" s="30" t="s">
        <v>33</v>
      </c>
      <c r="J20" s="31" t="s">
        <v>35</v>
      </c>
      <c r="K20" s="31"/>
      <c r="L20" s="29">
        <f t="shared" si="1"/>
        <v>65.07692307692308</v>
      </c>
      <c r="M20" s="29">
        <v>25</v>
      </c>
      <c r="N20" s="32">
        <f t="shared" si="0"/>
        <v>-40.07692307692308</v>
      </c>
      <c r="O20" s="33"/>
      <c r="P20" s="29">
        <f t="shared" si="2"/>
        <v>-366.3692307692308</v>
      </c>
      <c r="Q20" s="34"/>
      <c r="R20" s="34"/>
    </row>
    <row r="21" spans="1:18" ht="15" thickBot="1">
      <c r="A21" s="27">
        <v>40990</v>
      </c>
      <c r="B21" s="28" t="s">
        <v>2</v>
      </c>
      <c r="C21" s="29">
        <v>400</v>
      </c>
      <c r="D21" s="29">
        <v>500</v>
      </c>
      <c r="E21" s="29">
        <f>30+70</f>
        <v>100</v>
      </c>
      <c r="F21" s="29"/>
      <c r="G21" s="29"/>
      <c r="H21" s="29">
        <v>230</v>
      </c>
      <c r="I21" s="30" t="s">
        <v>33</v>
      </c>
      <c r="J21" s="31"/>
      <c r="K21" s="31"/>
      <c r="L21" s="29">
        <f t="shared" si="1"/>
        <v>18.923076923076923</v>
      </c>
      <c r="M21" s="29">
        <v>25</v>
      </c>
      <c r="N21" s="32">
        <f t="shared" si="0"/>
        <v>6.076923076923077</v>
      </c>
      <c r="O21" s="33"/>
      <c r="P21" s="29">
        <f t="shared" si="2"/>
        <v>-360.2923076923077</v>
      </c>
      <c r="Q21" s="34"/>
      <c r="R21" s="34"/>
    </row>
    <row r="22" spans="1:18" ht="15" thickBot="1">
      <c r="A22" s="27">
        <v>40991</v>
      </c>
      <c r="B22" s="28" t="s">
        <v>2</v>
      </c>
      <c r="C22" s="29">
        <v>400</v>
      </c>
      <c r="D22" s="29">
        <v>350</v>
      </c>
      <c r="E22" s="29">
        <f>165+55</f>
        <v>220</v>
      </c>
      <c r="F22" s="29"/>
      <c r="G22" s="29">
        <v>275</v>
      </c>
      <c r="H22" s="29"/>
      <c r="I22" s="30" t="s">
        <v>33</v>
      </c>
      <c r="J22" s="31" t="s">
        <v>36</v>
      </c>
      <c r="K22" s="31"/>
      <c r="L22" s="29">
        <f t="shared" si="1"/>
        <v>19.153846153846153</v>
      </c>
      <c r="M22" s="29">
        <v>25</v>
      </c>
      <c r="N22" s="32">
        <f t="shared" si="0"/>
        <v>5.846153846153847</v>
      </c>
      <c r="O22" s="33"/>
      <c r="P22" s="29">
        <f t="shared" si="2"/>
        <v>-354.44615384615383</v>
      </c>
      <c r="Q22" s="34"/>
      <c r="R22" s="34"/>
    </row>
    <row r="23" spans="1:18" ht="15" thickBot="1">
      <c r="A23" s="27">
        <v>40992</v>
      </c>
      <c r="B23" s="28" t="s">
        <v>2</v>
      </c>
      <c r="C23" s="29">
        <v>800</v>
      </c>
      <c r="D23" s="29">
        <f>460+70+60+28+85+35+25+19+170+25</f>
        <v>977</v>
      </c>
      <c r="E23" s="29"/>
      <c r="F23" s="29">
        <v>940</v>
      </c>
      <c r="G23" s="29"/>
      <c r="H23" s="29"/>
      <c r="I23" s="30" t="s">
        <v>33</v>
      </c>
      <c r="J23" s="31"/>
      <c r="K23" s="31"/>
      <c r="L23" s="29">
        <f t="shared" si="1"/>
        <v>41.8</v>
      </c>
      <c r="M23" s="29">
        <v>25</v>
      </c>
      <c r="N23" s="32">
        <f t="shared" si="0"/>
        <v>-16.799999999999997</v>
      </c>
      <c r="O23" s="33"/>
      <c r="P23" s="29">
        <f t="shared" si="2"/>
        <v>-371.24615384615385</v>
      </c>
      <c r="Q23" s="34"/>
      <c r="R23" s="34"/>
    </row>
    <row r="24" spans="1:18" ht="15" thickBot="1">
      <c r="A24" s="27">
        <v>40993</v>
      </c>
      <c r="B24" s="28" t="s">
        <v>2</v>
      </c>
      <c r="C24" s="29">
        <v>600</v>
      </c>
      <c r="D24" s="29">
        <f>650+600</f>
        <v>1250</v>
      </c>
      <c r="E24" s="29">
        <v>230</v>
      </c>
      <c r="F24" s="29">
        <v>1100</v>
      </c>
      <c r="G24" s="29">
        <v>9968</v>
      </c>
      <c r="H24" s="29"/>
      <c r="I24" s="30" t="s">
        <v>37</v>
      </c>
      <c r="J24" s="31" t="s">
        <v>44</v>
      </c>
      <c r="K24" s="31"/>
      <c r="L24" s="29">
        <f t="shared" si="1"/>
        <v>202.27692307692308</v>
      </c>
      <c r="M24" s="29">
        <v>25</v>
      </c>
      <c r="N24" s="32">
        <f t="shared" si="0"/>
        <v>-177.27692307692308</v>
      </c>
      <c r="O24" s="33"/>
      <c r="P24" s="29">
        <f t="shared" si="2"/>
        <v>-548.5230769230769</v>
      </c>
      <c r="Q24" s="34"/>
      <c r="R24" s="34"/>
    </row>
    <row r="25" spans="1:18" ht="15" thickBot="1">
      <c r="A25" s="27">
        <v>40994</v>
      </c>
      <c r="B25" s="28" t="s">
        <v>2</v>
      </c>
      <c r="C25" s="29">
        <v>600</v>
      </c>
      <c r="D25" s="29">
        <f>740</f>
        <v>740</v>
      </c>
      <c r="E25" s="29">
        <f>30</f>
        <v>30</v>
      </c>
      <c r="F25" s="29">
        <v>300</v>
      </c>
      <c r="G25" s="29">
        <f>300+350</f>
        <v>650</v>
      </c>
      <c r="H25" s="29"/>
      <c r="I25" s="30" t="s">
        <v>37</v>
      </c>
      <c r="J25" s="31" t="s">
        <v>45</v>
      </c>
      <c r="K25" s="31"/>
      <c r="L25" s="29">
        <f t="shared" si="1"/>
        <v>35.69230769230769</v>
      </c>
      <c r="M25" s="29">
        <v>25</v>
      </c>
      <c r="N25" s="32">
        <f t="shared" si="0"/>
        <v>-10.692307692307693</v>
      </c>
      <c r="O25" s="33"/>
      <c r="P25" s="29">
        <f t="shared" si="2"/>
        <v>-559.2153846153847</v>
      </c>
      <c r="Q25" s="34"/>
      <c r="R25" s="34"/>
    </row>
    <row r="26" spans="1:18" ht="15" thickBot="1">
      <c r="A26" s="27">
        <v>40995</v>
      </c>
      <c r="B26" s="28" t="s">
        <v>2</v>
      </c>
      <c r="C26" s="29">
        <v>600</v>
      </c>
      <c r="D26" s="29">
        <v>1000</v>
      </c>
      <c r="E26" s="29"/>
      <c r="F26" s="29">
        <v>300</v>
      </c>
      <c r="G26" s="29">
        <v>760</v>
      </c>
      <c r="H26" s="29"/>
      <c r="I26" s="30" t="s">
        <v>38</v>
      </c>
      <c r="J26" s="31"/>
      <c r="K26" s="31"/>
      <c r="L26" s="29">
        <f t="shared" si="1"/>
        <v>40.92307692307692</v>
      </c>
      <c r="M26" s="29">
        <v>25</v>
      </c>
      <c r="N26" s="32">
        <f t="shared" si="0"/>
        <v>-15.92307692307692</v>
      </c>
      <c r="O26" s="33"/>
      <c r="P26" s="29">
        <f t="shared" si="2"/>
        <v>-575.1384615384616</v>
      </c>
      <c r="Q26" s="34"/>
      <c r="R26" s="34"/>
    </row>
    <row r="27" spans="1:18" ht="15" thickBot="1">
      <c r="A27" s="27">
        <v>40996</v>
      </c>
      <c r="B27" s="28" t="s">
        <v>2</v>
      </c>
      <c r="C27" s="29">
        <v>300</v>
      </c>
      <c r="D27" s="29">
        <f>755+230+100+140</f>
        <v>1225</v>
      </c>
      <c r="E27" s="29"/>
      <c r="F27" s="29"/>
      <c r="G27" s="29"/>
      <c r="H27" s="29"/>
      <c r="I27" s="30" t="s">
        <v>38</v>
      </c>
      <c r="J27" s="31"/>
      <c r="K27" s="31"/>
      <c r="L27" s="29">
        <f t="shared" si="1"/>
        <v>23.46153846153846</v>
      </c>
      <c r="M27" s="29">
        <v>25</v>
      </c>
      <c r="N27" s="32">
        <f t="shared" si="0"/>
        <v>1.53846153846154</v>
      </c>
      <c r="O27" s="33"/>
      <c r="P27" s="29">
        <f t="shared" si="2"/>
        <v>-573.6</v>
      </c>
      <c r="Q27" s="34"/>
      <c r="R27" s="34"/>
    </row>
    <row r="28" spans="1:18" ht="15" thickBot="1">
      <c r="A28" s="27">
        <v>40997</v>
      </c>
      <c r="B28" s="28" t="s">
        <v>2</v>
      </c>
      <c r="C28" s="29">
        <v>300</v>
      </c>
      <c r="D28" s="29">
        <v>1000</v>
      </c>
      <c r="E28" s="29">
        <v>75</v>
      </c>
      <c r="F28" s="29">
        <f>90+105</f>
        <v>195</v>
      </c>
      <c r="G28" s="29">
        <v>150</v>
      </c>
      <c r="H28" s="29"/>
      <c r="I28" s="30" t="s">
        <v>38</v>
      </c>
      <c r="J28" s="31"/>
      <c r="K28" s="31"/>
      <c r="L28" s="29">
        <f t="shared" si="1"/>
        <v>26.46153846153846</v>
      </c>
      <c r="M28" s="29">
        <v>25</v>
      </c>
      <c r="N28" s="32">
        <f t="shared" si="0"/>
        <v>-1.46153846153846</v>
      </c>
      <c r="O28" s="33"/>
      <c r="P28" s="29">
        <f t="shared" si="2"/>
        <v>-575.0615384615385</v>
      </c>
      <c r="Q28" s="34"/>
      <c r="R28" s="34"/>
    </row>
    <row r="29" spans="1:18" ht="15" thickBot="1">
      <c r="A29" s="27">
        <v>40998</v>
      </c>
      <c r="B29" s="28" t="s">
        <v>2</v>
      </c>
      <c r="C29" s="29">
        <v>300</v>
      </c>
      <c r="D29" s="29">
        <v>1100</v>
      </c>
      <c r="E29" s="29"/>
      <c r="F29" s="29"/>
      <c r="G29" s="29">
        <f>280+200</f>
        <v>480</v>
      </c>
      <c r="H29" s="29"/>
      <c r="I29" s="30" t="s">
        <v>38</v>
      </c>
      <c r="J29" s="31"/>
      <c r="K29" s="31"/>
      <c r="L29" s="29">
        <f t="shared" si="1"/>
        <v>28.923076923076923</v>
      </c>
      <c r="M29" s="29">
        <v>25</v>
      </c>
      <c r="N29" s="32">
        <f t="shared" si="0"/>
        <v>-3.9230769230769234</v>
      </c>
      <c r="O29" s="33"/>
      <c r="P29" s="29">
        <f t="shared" si="2"/>
        <v>-578.9846153846154</v>
      </c>
      <c r="Q29" s="34"/>
      <c r="R29" s="34"/>
    </row>
    <row r="30" spans="1:18" ht="15" thickBot="1">
      <c r="A30" s="27">
        <v>40999</v>
      </c>
      <c r="B30" s="28" t="s">
        <v>2</v>
      </c>
      <c r="C30" s="29">
        <v>300</v>
      </c>
      <c r="D30" s="29">
        <f>570+180</f>
        <v>750</v>
      </c>
      <c r="E30" s="29"/>
      <c r="F30" s="29">
        <v>380</v>
      </c>
      <c r="G30" s="29">
        <v>250</v>
      </c>
      <c r="H30" s="29"/>
      <c r="I30" s="30" t="s">
        <v>38</v>
      </c>
      <c r="J30" s="31"/>
      <c r="K30" s="31"/>
      <c r="L30" s="29">
        <f t="shared" si="1"/>
        <v>25.846153846153847</v>
      </c>
      <c r="M30" s="29">
        <v>25</v>
      </c>
      <c r="N30" s="32">
        <f t="shared" si="0"/>
        <v>-0.8461538461538467</v>
      </c>
      <c r="O30" s="33"/>
      <c r="P30" s="29">
        <f t="shared" si="2"/>
        <v>-579.8307692307692</v>
      </c>
      <c r="Q30" s="34"/>
      <c r="R30" s="34"/>
    </row>
    <row r="31" spans="1:18" ht="15" thickBot="1">
      <c r="A31" s="27">
        <v>41000</v>
      </c>
      <c r="B31" s="28" t="s">
        <v>2</v>
      </c>
      <c r="C31" s="29">
        <v>300</v>
      </c>
      <c r="D31" s="29">
        <f>190+500+100+250+100+50</f>
        <v>1190</v>
      </c>
      <c r="E31" s="29"/>
      <c r="F31" s="29"/>
      <c r="G31" s="29"/>
      <c r="H31" s="29"/>
      <c r="I31" s="30" t="s">
        <v>38</v>
      </c>
      <c r="J31" s="31"/>
      <c r="K31" s="31"/>
      <c r="L31" s="29">
        <f t="shared" si="1"/>
        <v>22.923076923076923</v>
      </c>
      <c r="M31" s="29">
        <v>25</v>
      </c>
      <c r="N31" s="32">
        <f t="shared" si="0"/>
        <v>2.0769230769230766</v>
      </c>
      <c r="O31" s="33"/>
      <c r="P31" s="29">
        <f t="shared" si="2"/>
        <v>-577.7538461538461</v>
      </c>
      <c r="Q31" s="34"/>
      <c r="R31" s="34"/>
    </row>
    <row r="32" spans="1:18" ht="15" thickBot="1">
      <c r="A32" s="27">
        <v>41001</v>
      </c>
      <c r="B32" s="28" t="s">
        <v>2</v>
      </c>
      <c r="C32" s="29">
        <v>300</v>
      </c>
      <c r="D32" s="29">
        <f>225+200+160+120+100+50</f>
        <v>855</v>
      </c>
      <c r="E32" s="29">
        <f>25+330</f>
        <v>355</v>
      </c>
      <c r="F32" s="29">
        <v>250</v>
      </c>
      <c r="G32" s="29"/>
      <c r="H32" s="29"/>
      <c r="I32" s="30" t="s">
        <v>38</v>
      </c>
      <c r="J32" s="31" t="s">
        <v>10</v>
      </c>
      <c r="K32" s="31"/>
      <c r="L32" s="29">
        <f t="shared" si="1"/>
        <v>27.076923076923077</v>
      </c>
      <c r="M32" s="29">
        <v>25</v>
      </c>
      <c r="N32" s="32">
        <f t="shared" si="0"/>
        <v>-2.0769230769230766</v>
      </c>
      <c r="O32" s="33"/>
      <c r="P32" s="29">
        <f t="shared" si="2"/>
        <v>-579.8307692307692</v>
      </c>
      <c r="Q32" s="34"/>
      <c r="R32" s="34"/>
    </row>
    <row r="33" spans="1:18" ht="15" thickBot="1">
      <c r="A33" s="27">
        <v>41002</v>
      </c>
      <c r="B33" s="28" t="s">
        <v>2</v>
      </c>
      <c r="C33" s="29"/>
      <c r="D33" s="29"/>
      <c r="E33" s="29"/>
      <c r="F33" s="29"/>
      <c r="G33" s="29"/>
      <c r="H33" s="29"/>
      <c r="I33" s="30" t="s">
        <v>5</v>
      </c>
      <c r="J33" s="31"/>
      <c r="K33" s="31"/>
      <c r="L33" s="29">
        <f t="shared" si="1"/>
        <v>0</v>
      </c>
      <c r="M33" s="29">
        <v>25</v>
      </c>
      <c r="N33" s="32">
        <f t="shared" si="0"/>
        <v>25</v>
      </c>
      <c r="O33" s="33"/>
      <c r="P33" s="29">
        <f t="shared" si="2"/>
        <v>-554.8307692307692</v>
      </c>
      <c r="Q33" s="34"/>
      <c r="R33" s="34"/>
    </row>
    <row r="34" spans="1:18" ht="15" thickBot="1">
      <c r="A34" s="27">
        <v>41003</v>
      </c>
      <c r="B34" s="28" t="s">
        <v>2</v>
      </c>
      <c r="C34" s="29"/>
      <c r="D34" s="29"/>
      <c r="E34" s="29"/>
      <c r="F34" s="29"/>
      <c r="G34" s="29"/>
      <c r="H34" s="29"/>
      <c r="I34" s="30" t="s">
        <v>6</v>
      </c>
      <c r="J34" s="31"/>
      <c r="K34" s="31"/>
      <c r="L34" s="29">
        <f t="shared" si="1"/>
        <v>0</v>
      </c>
      <c r="M34" s="29">
        <v>25</v>
      </c>
      <c r="N34" s="32">
        <f t="shared" si="0"/>
        <v>25</v>
      </c>
      <c r="O34" s="33"/>
      <c r="P34" s="29">
        <f t="shared" si="2"/>
        <v>-529.8307692307692</v>
      </c>
      <c r="Q34" s="34"/>
      <c r="R34" s="34"/>
    </row>
    <row r="35" spans="1:18" ht="15" thickBot="1">
      <c r="A35" s="27">
        <v>41004</v>
      </c>
      <c r="B35" s="28" t="s">
        <v>2</v>
      </c>
      <c r="C35" s="29"/>
      <c r="D35" s="29"/>
      <c r="E35" s="29"/>
      <c r="F35" s="29"/>
      <c r="G35" s="29"/>
      <c r="H35" s="29"/>
      <c r="I35" s="30" t="s">
        <v>7</v>
      </c>
      <c r="J35" s="31"/>
      <c r="K35" s="31"/>
      <c r="L35" s="29">
        <f t="shared" si="1"/>
        <v>0</v>
      </c>
      <c r="M35" s="29">
        <v>25</v>
      </c>
      <c r="N35" s="32">
        <f t="shared" si="0"/>
        <v>25</v>
      </c>
      <c r="O35" s="33"/>
      <c r="P35" s="29">
        <f t="shared" si="2"/>
        <v>-504.8307692307692</v>
      </c>
      <c r="Q35" s="34"/>
      <c r="R35" s="34"/>
    </row>
    <row r="36" spans="1:18" ht="15" thickBot="1">
      <c r="A36" s="27">
        <v>41005</v>
      </c>
      <c r="B36" s="28" t="s">
        <v>2</v>
      </c>
      <c r="C36" s="29"/>
      <c r="D36" s="29"/>
      <c r="E36" s="29"/>
      <c r="F36" s="29"/>
      <c r="G36" s="29"/>
      <c r="H36" s="29"/>
      <c r="I36" s="30" t="s">
        <v>8</v>
      </c>
      <c r="J36" s="31"/>
      <c r="K36" s="31"/>
      <c r="L36" s="29">
        <f t="shared" si="1"/>
        <v>0</v>
      </c>
      <c r="M36" s="29">
        <v>25</v>
      </c>
      <c r="N36" s="32">
        <f t="shared" si="0"/>
        <v>25</v>
      </c>
      <c r="O36" s="33"/>
      <c r="P36" s="29">
        <f t="shared" si="2"/>
        <v>-479.8307692307692</v>
      </c>
      <c r="Q36" s="34"/>
      <c r="R36" s="34"/>
    </row>
    <row r="37" spans="1:18" ht="15" thickBot="1">
      <c r="A37" s="27">
        <v>41006</v>
      </c>
      <c r="B37" s="28" t="s">
        <v>2</v>
      </c>
      <c r="C37" s="29"/>
      <c r="D37" s="29"/>
      <c r="E37" s="29"/>
      <c r="F37" s="29"/>
      <c r="G37" s="29"/>
      <c r="H37" s="29"/>
      <c r="I37" s="30" t="s">
        <v>39</v>
      </c>
      <c r="J37" s="31"/>
      <c r="K37" s="31"/>
      <c r="L37" s="29">
        <f t="shared" si="1"/>
        <v>0</v>
      </c>
      <c r="M37" s="29">
        <v>25</v>
      </c>
      <c r="N37" s="32">
        <f t="shared" si="0"/>
        <v>25</v>
      </c>
      <c r="O37" s="33"/>
      <c r="P37" s="29">
        <f t="shared" si="2"/>
        <v>-454.8307692307692</v>
      </c>
      <c r="Q37" s="34"/>
      <c r="R37" s="34"/>
    </row>
    <row r="38" spans="1:18" ht="15" thickBot="1">
      <c r="A38" s="27">
        <v>41007</v>
      </c>
      <c r="B38" s="28" t="s">
        <v>2</v>
      </c>
      <c r="C38" s="29"/>
      <c r="D38" s="29"/>
      <c r="E38" s="29"/>
      <c r="F38" s="29"/>
      <c r="G38" s="29"/>
      <c r="H38" s="29"/>
      <c r="I38" s="30" t="s">
        <v>9</v>
      </c>
      <c r="J38" s="31"/>
      <c r="K38" s="31"/>
      <c r="L38" s="29">
        <f t="shared" si="1"/>
        <v>0</v>
      </c>
      <c r="M38" s="29">
        <v>25</v>
      </c>
      <c r="N38" s="32">
        <f t="shared" si="0"/>
        <v>25</v>
      </c>
      <c r="O38" s="33"/>
      <c r="P38" s="29">
        <f t="shared" si="2"/>
        <v>-429.8307692307692</v>
      </c>
      <c r="Q38" s="34"/>
      <c r="R38" s="34"/>
    </row>
    <row r="39" spans="1:18" ht="15" thickBot="1">
      <c r="A39" s="27">
        <v>41008</v>
      </c>
      <c r="B39" s="28" t="s">
        <v>2</v>
      </c>
      <c r="C39" s="29"/>
      <c r="D39" s="29"/>
      <c r="E39" s="29"/>
      <c r="F39" s="29"/>
      <c r="G39" s="29"/>
      <c r="H39" s="29"/>
      <c r="I39" s="30" t="s">
        <v>40</v>
      </c>
      <c r="J39" s="31"/>
      <c r="K39" s="31"/>
      <c r="L39" s="29">
        <f t="shared" si="1"/>
        <v>0</v>
      </c>
      <c r="M39" s="29">
        <v>25</v>
      </c>
      <c r="N39" s="32">
        <f t="shared" si="0"/>
        <v>25</v>
      </c>
      <c r="O39" s="33"/>
      <c r="P39" s="29">
        <f t="shared" si="2"/>
        <v>-404.8307692307692</v>
      </c>
      <c r="Q39" s="34"/>
      <c r="R39" s="34"/>
    </row>
    <row r="40" spans="1:18" ht="15" thickBot="1">
      <c r="A40" s="27">
        <v>41009</v>
      </c>
      <c r="B40" s="28" t="s">
        <v>2</v>
      </c>
      <c r="C40" s="29"/>
      <c r="D40" s="29"/>
      <c r="E40" s="29"/>
      <c r="F40" s="29"/>
      <c r="G40" s="29"/>
      <c r="H40" s="29"/>
      <c r="I40" s="30" t="s">
        <v>40</v>
      </c>
      <c r="J40" s="31"/>
      <c r="K40" s="31"/>
      <c r="L40" s="29">
        <f>SUM(C40:H40)/65</f>
        <v>0</v>
      </c>
      <c r="M40" s="29">
        <v>26</v>
      </c>
      <c r="N40" s="32">
        <f>M40-L40</f>
        <v>26</v>
      </c>
      <c r="O40" s="33"/>
      <c r="P40" s="29">
        <f t="shared" si="2"/>
        <v>-378.8307692307692</v>
      </c>
      <c r="Q40" s="34"/>
      <c r="R40" s="34"/>
    </row>
    <row r="41" spans="16:18" ht="15" thickBot="1" thickTop="1">
      <c r="P41" s="35">
        <f>P40</f>
        <v>-378.8307692307692</v>
      </c>
      <c r="Q41" s="35">
        <v>600.53</v>
      </c>
      <c r="R41" s="35">
        <f>P41+Q41</f>
        <v>221.69923076923078</v>
      </c>
    </row>
    <row r="42" ht="13.5" thickTop="1"/>
  </sheetData>
  <conditionalFormatting sqref="O5:O40">
    <cfRule type="expression" priority="1" dxfId="0" stopIfTrue="1">
      <formula>$N5&gt;=0</formula>
    </cfRule>
    <cfRule type="expression" priority="2" dxfId="1" stopIfTrue="1">
      <formula>$N5&lt;0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Massin</dc:creator>
  <cp:keywords/>
  <dc:description/>
  <cp:lastModifiedBy>Thomas Massin</cp:lastModifiedBy>
  <dcterms:created xsi:type="dcterms:W3CDTF">2012-04-04T03:59:02Z</dcterms:created>
  <dcterms:modified xsi:type="dcterms:W3CDTF">2012-04-04T06:05:28Z</dcterms:modified>
  <cp:category/>
  <cp:version/>
  <cp:contentType/>
  <cp:contentStatus/>
</cp:coreProperties>
</file>